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93505522-BD3E-4BD5-9F6F-248A23F29CB0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2" i="3" l="1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B110" i="3" l="1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F3" i="3" s="1"/>
  <c r="B4" i="3"/>
  <c r="E2" i="7" s="1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F6" i="3" s="1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F5" i="3" s="1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F4" i="3" s="1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0" i="3"/>
  <c r="BE39" i="3"/>
  <c r="BE38" i="3"/>
  <c r="BE37" i="3"/>
  <c r="BE41" i="3"/>
  <c r="BE36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l="1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D2" i="7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O34" i="3" l="1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P22" i="3" s="1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<sst xmlns="http://schemas.openxmlformats.org/spreadsheetml/2006/main" count="56947" uniqueCount="47497">
  <si>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</si>
  <si>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</si>
  <si>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</si>
  <si>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</si>
  <si>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</si>
  <si>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</si>
  <si>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</si>
  <si>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</si>
  <si>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</si>
  <si>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</si>
  <si>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</si>
  <si>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</si>
  <si>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</si>
  <si>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</si>
  <si>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</si>
  <si>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</si>
  <si>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</si>
  <si>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</si>
  <si>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</si>
  <si>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</si>
  <si>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</si>
  <si>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</si>
  <si>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</si>
  <si>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</si>
  <si>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</si>
  <si>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</si>
  <si>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</si>
  <si>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</si>
  <si>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</si>
  <si>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</si>
  <si>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</si>
  <si>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</si>
  <si>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</si>
  <si>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</si>
  <si>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</si>
  <si>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</si>
  <si>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</si>
  <si>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</si>
  <si>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</si>
  <si>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</si>
  <si>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</si>
  <si>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</si>
  <si>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</si>
  <si>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</si>
  <si>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</si>
  <si>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</si>
  <si>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</si>
  <si>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</si>
  <si>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</si>
  <si>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</si>
  <si>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</si>
  <si>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</si>
  <si>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</si>
  <si>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</si>
  <si>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</si>
  <si>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</si>
  <si>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</si>
  <si>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</si>
  <si>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</si>
  <si>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</si>
  <si>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</si>
  <si>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</si>
  <si>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</si>
  <si>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</si>
  <si>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</si>
  <si>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</si>
  <si>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</si>
  <si>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</si>
  <si>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</si>
  <si>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</si>
  <si>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</si>
  <si>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</si>
  <si>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</si>
  <si>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</si>
  <si>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</si>
  <si>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</si>
  <si>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</si>
  <si>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</si>
  <si>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</si>
  <si>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</si>
  <si>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</si>
  <si>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</si>
  <si>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</si>
  <si>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</si>
  <si>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</si>
  <si>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</si>
  <si>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</si>
  <si>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</si>
  <si>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</si>
  <si>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</si>
  <si>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</si>
  <si>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</si>
  <si>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</si>
  <si>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</si>
  <si>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</si>
  <si>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</si>
  <si>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</si>
  <si>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</si>
  <si>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</si>
  <si>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</si>
  <si>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</si>
  <si>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</si>
  <si>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</si>
  <si>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</si>
  <si>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</si>
  <si>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</si>
  <si>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</si>
  <si>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</si>
  <si>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</si>
  <si>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</si>
  <si>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</si>
  <si>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</si>
  <si>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</si>
  <si>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</si>
  <si>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</si>
  <si>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</si>
  <si>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</si>
  <si>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</si>
  <si>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</si>
  <si>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</si>
  <si>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</si>
  <si>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</si>
  <si>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</si>
  <si>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</si>
  <si>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</si>
  <si>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</si>
  <si>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</si>
  <si>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</si>
  <si>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</si>
  <si>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</si>
  <si>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</si>
  <si>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</si>
  <si>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</si>
  <si>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</si>
  <si>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</si>
  <si>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</si>
  <si>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</si>
  <si>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</si>
  <si>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</si>
  <si>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</si>
  <si>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</si>
  <si>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</si>
  <si>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</si>
  <si>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</si>
  <si>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</si>
  <si>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</si>
  <si>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</si>
  <si>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</si>
  <si>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</si>
  <si>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</si>
  <si>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</si>
  <si>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</si>
  <si>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</si>
  <si>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</si>
  <si>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</si>
  <si>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</si>
  <si>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</si>
  <si>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</si>
  <si>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</si>
  <si>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</si>
  <si>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</si>
  <si>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</si>
  <si>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</si>
  <si>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</si>
  <si>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</si>
  <si>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</si>
  <si>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</si>
  <si>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</si>
  <si>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</si>
  <si>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</si>
  <si>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</si>
  <si>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</si>
  <si>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</si>
  <si>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</si>
  <si>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</si>
  <si>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</si>
  <si>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</si>
  <si>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</si>
  <si>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</si>
  <si>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</si>
  <si>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</si>
  <si>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</si>
  <si>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</si>
  <si>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</si>
  <si>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</si>
  <si>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</si>
  <si>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</si>
  <si>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</si>
  <si>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</si>
  <si>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</si>
  <si>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</si>
  <si>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</si>
  <si>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</si>
  <si>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</si>
  <si>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</si>
  <si>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</si>
  <si>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</si>
  <si>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</si>
  <si>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</si>
  <si>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</si>
  <si>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</si>
  <si>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</si>
  <si>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</si>
  <si>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</si>
  <si>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</si>
  <si>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</si>
  <si>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</si>
  <si>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</si>
  <si>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</si>
  <si>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</si>
  <si>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</si>
  <si>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</si>
  <si>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</si>
  <si>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</si>
  <si>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</si>
  <si>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</si>
  <si>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</si>
  <si>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</si>
  <si>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</si>
  <si>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</si>
  <si>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</si>
  <si>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</si>
  <si>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</si>
  <si>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</si>
  <si>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</si>
  <si>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</si>
  <si>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</si>
  <si>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</si>
  <si>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</si>
  <si>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</si>
  <si>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</si>
  <si>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</si>
  <si>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</si>
  <si>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</si>
  <si>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</si>
  <si>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</si>
  <si>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</si>
  <si>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</si>
  <si>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</si>
  <si>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</si>
  <si>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</si>
  <si>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</si>
  <si>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</si>
  <si>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</si>
  <si>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</si>
  <si>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</si>
  <si>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</si>
  <si>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</si>
  <si>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</si>
  <si>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</si>
  <si>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</si>
  <si>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</si>
  <si>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</si>
  <si>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</si>
  <si>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</si>
  <si>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</si>
  <si>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</si>
  <si>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</si>
  <si>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</si>
  <si>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</si>
  <si>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</si>
  <si>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</si>
  <si>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</si>
  <si>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</si>
  <si>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</si>
  <si>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</si>
  <si>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</si>
  <si>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</si>
  <si>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</si>
  <si>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</si>
  <si>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</si>
  <si>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</si>
  <si>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</si>
  <si>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</si>
  <si>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</si>
  <si>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</si>
  <si>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</si>
  <si>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</si>
  <si>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</si>
  <si>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</si>
  <si>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</si>
  <si>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</si>
  <si>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</si>
  <si>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</si>
  <si>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</si>
  <si>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</si>
  <si>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</si>
  <si>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</si>
  <si>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</si>
  <si>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</si>
  <si>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</si>
  <si>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</si>
  <si>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</si>
  <si>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</si>
  <si>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</si>
  <si>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</si>
  <si>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</si>
  <si>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</si>
  <si>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</si>
  <si>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</si>
  <si>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</si>
  <si>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</si>
  <si>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</si>
  <si>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</si>
  <si>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</si>
  <si>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</si>
  <si>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</si>
  <si>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</si>
  <si>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</si>
  <si>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</si>
  <si>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</si>
  <si>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</si>
  <si>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</si>
  <si>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</si>
  <si>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</si>
  <si>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</si>
  <si>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</si>
  <si>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</si>
  <si>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</si>
  <si>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</si>
  <si>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</si>
  <si>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</si>
  <si>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</si>
  <si>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</si>
  <si>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</si>
  <si>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</si>
  <si>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</si>
  <si>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</si>
  <si>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</si>
  <si>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</si>
  <si>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</si>
  <si>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</si>
  <si>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</si>
  <si>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</si>
  <si>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</si>
  <si>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</si>
  <si>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</si>
  <si>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</si>
  <si>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</si>
  <si>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</si>
  <si>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</si>
  <si>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</si>
  <si>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</si>
  <si>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</si>
  <si>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</si>
  <si>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</si>
  <si>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</si>
  <si>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</si>
  <si>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</si>
  <si>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</si>
  <si>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</si>
  <si>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</si>
  <si>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</si>
  <si>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</si>
  <si>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</si>
  <si>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</si>
  <si>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</si>
  <si>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</si>
  <si>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</si>
  <si>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</si>
  <si>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</si>
  <si>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</si>
  <si>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</si>
  <si>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</si>
  <si>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</si>
  <si>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</si>
  <si>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</si>
  <si>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</si>
  <si>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</si>
  <si>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</si>
  <si>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</si>
  <si>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</si>
  <si>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</si>
  <si>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</si>
  <si>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</si>
  <si>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</si>
  <si>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</si>
  <si>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</si>
  <si>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</si>
  <si>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</si>
  <si>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</si>
  <si>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</si>
  <si>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</si>
  <si>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</si>
  <si>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</si>
  <si>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</si>
  <si>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</si>
  <si>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</si>
  <si>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</si>
  <si>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</si>
  <si>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</si>
  <si>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</si>
  <si>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</si>
  <si>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</si>
  <si>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</si>
  <si>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</si>
  <si>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</si>
  <si>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</si>
  <si>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</si>
  <si>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</si>
  <si>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</si>
  <si>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</si>
  <si>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</si>
  <si>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</si>
  <si>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</si>
  <si>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</si>
  <si>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</si>
  <si>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</si>
  <si>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</si>
  <si>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</si>
  <si>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</si>
  <si>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</si>
  <si>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</si>
  <si>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</si>
  <si>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</si>
  <si>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</si>
  <si>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</si>
  <si>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</si>
  <si>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</si>
  <si>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</si>
  <si>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</si>
  <si>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</si>
  <si>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</si>
  <si>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</si>
  <si>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</si>
  <si>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</si>
  <si>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</si>
  <si>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</si>
  <si>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</si>
  <si>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</si>
  <si>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</si>
  <si>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</si>
  <si>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</si>
  <si>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</si>
  <si>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</si>
  <si>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</si>
  <si>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</si>
  <si>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</si>
  <si>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</si>
  <si>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</si>
  <si>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</si>
  <si>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</si>
  <si>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</si>
  <si>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</si>
  <si>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</si>
  <si>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</si>
  <si>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</si>
  <si>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</si>
  <si>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</si>
  <si>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</si>
  <si>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</si>
  <si>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</si>
  <si>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</si>
  <si>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</si>
  <si>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</si>
  <si>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</si>
  <si>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</si>
  <si>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</si>
  <si>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</si>
  <si>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</si>
  <si>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</si>
  <si>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</si>
  <si>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</si>
  <si>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</si>
  <si>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</si>
  <si>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</si>
  <si>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</si>
  <si>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</si>
  <si>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</si>
  <si>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</si>
  <si>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</si>
  <si>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</si>
  <si>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</si>
  <si>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</si>
  <si>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</si>
  <si>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</si>
  <si>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</si>
  <si>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</si>
  <si>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</si>
  <si>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</si>
  <si>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</si>
  <si>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</si>
  <si>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</si>
  <si>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</si>
  <si>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</si>
  <si>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</si>
  <si>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</si>
  <si>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</si>
  <si>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</si>
  <si>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</si>
  <si>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</si>
  <si>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</si>
  <si>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</si>
  <si>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</si>
  <si>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</si>
  <si>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</si>
  <si>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</si>
  <si>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</si>
  <si>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</si>
  <si>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</si>
  <si>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</si>
  <si>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</si>
  <si>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</si>
  <si>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</si>
  <si>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</si>
  <si>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</si>
  <si>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</si>
  <si>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</si>
  <si>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</si>
  <si>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</si>
  <si>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</si>
  <si>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</si>
  <si>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</si>
  <si>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</si>
  <si>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</si>
  <si>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</si>
  <si>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</si>
  <si>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</si>
  <si>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</si>
  <si>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</si>
  <si>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</si>
  <si>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</si>
  <si>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</si>
  <si>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</si>
  <si>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</si>
  <si>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</si>
  <si>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</si>
  <si>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</si>
  <si>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</si>
  <si>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</si>
  <si>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</si>
  <si>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</si>
  <si>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</si>
  <si>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</si>
  <si>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</si>
  <si>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</si>
  <si>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</si>
  <si>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</si>
  <si>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</si>
  <si>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</si>
  <si>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</si>
  <si>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</si>
  <si>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</si>
  <si>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</si>
  <si>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</si>
  <si>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</si>
  <si>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</si>
  <si>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</si>
  <si>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</si>
  <si>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</si>
  <si>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</si>
  <si>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</si>
  <si>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</si>
  <si>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</si>
  <si>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</si>
  <si>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</si>
  <si>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</si>
  <si>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</si>
  <si>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</si>
  <si>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</si>
  <si>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</si>
  <si>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</si>
  <si>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</si>
  <si>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</si>
  <si>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</si>
  <si>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</si>
  <si>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</si>
  <si>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</si>
  <si>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</si>
  <si>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</si>
  <si>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</si>
  <si>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</si>
  <si>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</si>
  <si>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</si>
  <si>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</si>
  <si>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</si>
  <si>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</si>
  <si>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</si>
  <si>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</si>
  <si>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</si>
  <si>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</si>
  <si>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</si>
  <si>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</si>
  <si>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</si>
  <si>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</si>
  <si>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</si>
  <si>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</si>
  <si>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</si>
  <si>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</si>
  <si>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</si>
  <si>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</si>
  <si>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</si>
  <si>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</si>
  <si>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</si>
  <si>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</si>
  <si>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</si>
  <si>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</si>
  <si>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</si>
  <si>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</si>
  <si>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</si>
  <si>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</si>
  <si>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</si>
  <si>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</si>
  <si>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</si>
  <si>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</si>
  <si>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</si>
  <si>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</si>
  <si>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</si>
  <si>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</si>
  <si>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</si>
  <si>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</si>
  <si>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</si>
  <si>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</si>
  <si>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</si>
  <si>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</si>
  <si>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</si>
  <si>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</si>
  <si>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</si>
  <si>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</si>
  <si>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</si>
  <si>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</si>
  <si>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</si>
  <si>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</si>
  <si>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</si>
  <si>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</si>
  <si>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</si>
  <si>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</si>
  <si>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</si>
  <si>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</si>
  <si>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</si>
  <si>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</si>
  <si>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</si>
  <si>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</si>
  <si>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</si>
  <si>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</si>
  <si>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</si>
  <si>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</si>
  <si>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</si>
  <si>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</si>
  <si>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</si>
  <si>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</si>
  <si>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</si>
  <si>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</si>
  <si>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</si>
  <si>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</si>
  <si>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</si>
  <si>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</si>
  <si>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</si>
  <si>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</si>
  <si>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</si>
  <si>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</si>
  <si>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</si>
  <si>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</si>
  <si>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</si>
  <si>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</si>
  <si>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</si>
  <si>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</si>
  <si>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</si>
  <si>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</si>
  <si>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</si>
  <si>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</si>
  <si>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</si>
  <si>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</si>
  <si>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</si>
  <si>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</si>
  <si>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</si>
  <si>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</si>
  <si>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</si>
  <si>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</si>
  <si>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</si>
  <si>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</si>
  <si>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</si>
  <si>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</si>
  <si>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</si>
  <si>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</si>
  <si>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</si>
  <si>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</si>
  <si>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</si>
  <si>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</si>
  <si>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</si>
  <si>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</si>
  <si>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</si>
  <si>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</si>
  <si>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</si>
  <si>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</si>
  <si>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</si>
  <si>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</si>
  <si>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</si>
  <si>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</si>
  <si>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</si>
  <si>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</si>
  <si>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</si>
  <si>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</si>
  <si>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</si>
  <si>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</si>
  <si>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</si>
  <si>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</si>
  <si>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</si>
  <si>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</si>
  <si>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</si>
  <si>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</si>
  <si>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</si>
  <si>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</si>
  <si>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</si>
  <si>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</si>
  <si>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</si>
  <si>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</si>
  <si>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</si>
  <si>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</si>
  <si>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</si>
  <si>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</si>
  <si>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</si>
  <si>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</si>
  <si>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</si>
  <si>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</si>
  <si>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</si>
  <si>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</si>
  <si>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</si>
  <si>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</si>
  <si>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</si>
  <si>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</si>
  <si>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</si>
  <si>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</si>
  <si>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</si>
  <si>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</si>
  <si>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</si>
  <si>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</si>
  <si>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</si>
  <si>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</si>
  <si>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</si>
  <si>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</si>
  <si>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</si>
  <si>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</si>
  <si>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</si>
  <si>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</si>
  <si>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</si>
  <si>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</si>
  <si>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</si>
  <si>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</si>
  <si>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</si>
  <si>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</si>
  <si>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</si>
  <si>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</si>
  <si>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</si>
  <si>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</si>
  <si>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</si>
  <si>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</si>
  <si>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</si>
  <si>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</si>
  <si>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</si>
  <si>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</si>
  <si>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</si>
  <si>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</si>
  <si>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</si>
  <si>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</si>
  <si>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</si>
  <si>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</si>
  <si>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</si>
  <si>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</si>
  <si>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</si>
  <si>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</si>
  <si>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</si>
  <si>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</si>
  <si>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</si>
  <si>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</si>
  <si>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</si>
  <si>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</si>
  <si>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</si>
  <si>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</si>
  <si>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</si>
  <si>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</si>
  <si>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</si>
  <si>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</si>
  <si>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</si>
  <si>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</si>
  <si>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</si>
  <si>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</si>
  <si>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</si>
  <si>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</si>
  <si>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</si>
  <si>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</si>
  <si>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</si>
  <si>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</si>
  <si>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</si>
  <si>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</si>
  <si>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</si>
  <si>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</si>
  <si>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</si>
  <si>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</si>
  <si>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</si>
  <si>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</si>
  <si>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</si>
  <si>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</si>
  <si>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</si>
  <si>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</si>
  <si>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</si>
  <si>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</si>
  <si>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</si>
  <si>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</si>
  <si>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</si>
  <si>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</si>
  <si>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</si>
  <si>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</si>
  <si>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</si>
  <si>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</si>
  <si>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</si>
  <si>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</si>
  <si>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</si>
  <si>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</si>
  <si>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</si>
  <si>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</si>
  <si>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</si>
  <si>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</si>
  <si>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</si>
  <si>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</si>
  <si>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</si>
  <si>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</si>
  <si>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</si>
  <si>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</si>
  <si>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</si>
  <si>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</si>
  <si>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</si>
  <si>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</si>
  <si>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</si>
  <si>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</si>
  <si>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</si>
  <si>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</si>
  <si>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</si>
  <si>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</si>
  <si>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</si>
  <si>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</si>
  <si>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</si>
  <si>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</si>
  <si>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</si>
  <si>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</si>
  <si>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</si>
  <si>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</si>
  <si>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</si>
  <si>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</si>
  <si>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</si>
  <si>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</si>
  <si>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</si>
  <si>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</si>
  <si>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</si>
  <si>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</si>
  <si>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</si>
  <si>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</si>
  <si>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</si>
  <si>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</si>
  <si>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</si>
  <si>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</si>
  <si>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</si>
  <si>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</si>
  <si>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</si>
  <si>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</si>
  <si>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</si>
  <si>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</si>
  <si>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</si>
  <si>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</si>
  <si>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</si>
  <si>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</si>
  <si>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</si>
  <si>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</si>
  <si>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</si>
  <si>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</si>
  <si>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</si>
  <si>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</si>
  <si>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</si>
  <si>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</si>
  <si>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</si>
  <si>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</si>
  <si>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</si>
  <si>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</si>
  <si>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</si>
  <si>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</si>
  <si>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</si>
  <si>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</si>
  <si>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</si>
  <si>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</si>
  <si>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</si>
  <si>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</si>
  <si>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</si>
  <si>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</si>
  <si>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</si>
  <si>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</si>
  <si>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</si>
  <si>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</si>
  <si>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</si>
  <si>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</si>
  <si>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</si>
  <si>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</si>
  <si>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</si>
  <si>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</si>
  <si>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</si>
  <si>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</si>
  <si>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</si>
  <si>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</si>
  <si>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</si>
  <si>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</si>
  <si>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</si>
  <si>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</si>
  <si>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</si>
  <si>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</si>
  <si>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</si>
  <si>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</si>
  <si>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</si>
  <si>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</si>
  <si>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</si>
  <si>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</si>
  <si>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</si>
  <si>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</si>
  <si>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</si>
  <si>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</si>
  <si>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</si>
  <si>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</si>
  <si>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</si>
  <si>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</si>
  <si>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</si>
  <si>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</si>
  <si>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</si>
  <si>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</si>
  <si>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</si>
  <si>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</si>
  <si>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</si>
  <si>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</si>
  <si>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</si>
  <si>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</si>
  <si>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</si>
  <si>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</si>
  <si>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</si>
  <si>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</si>
  <si>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</si>
  <si>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</si>
  <si>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</si>
  <si>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</si>
  <si>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</si>
  <si>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</si>
  <si>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</si>
  <si>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</si>
  <si>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</si>
  <si>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</si>
  <si>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</si>
  <si>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</si>
  <si>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</si>
  <si>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</si>
  <si>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</si>
  <si>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</si>
  <si>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</si>
  <si>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</si>
  <si>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</si>
  <si>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</si>
  <si>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</si>
  <si>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</si>
  <si>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</si>
  <si>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</si>
  <si>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</si>
  <si>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</si>
  <si>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</si>
  <si>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</si>
  <si>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</si>
  <si>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</si>
  <si>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</si>
  <si>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</si>
  <si>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</si>
  <si>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</si>
  <si>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</si>
  <si>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</si>
  <si>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</si>
  <si>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</si>
  <si>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</si>
  <si>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</si>
  <si>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</si>
  <si>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</si>
  <si>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</si>
  <si>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</si>
  <si>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</si>
  <si>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</si>
  <si>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</si>
  <si>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</si>
  <si>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</si>
  <si>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</si>
  <si>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</si>
  <si>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</si>
  <si>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</si>
  <si>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</si>
  <si>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</si>
  <si>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</si>
  <si>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</si>
  <si>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</si>
  <si>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</si>
  <si>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</si>
  <si>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</si>
  <si>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</si>
  <si>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</si>
  <si>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</si>
  <si>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</si>
  <si>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</si>
  <si>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</si>
  <si>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</si>
  <si>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</si>
  <si>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</si>
  <si>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</si>
  <si>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</si>
  <si>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</si>
  <si>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</si>
  <si>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</si>
  <si>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</si>
  <si>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</si>
  <si>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</si>
  <si>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</si>
  <si>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</si>
  <si>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</si>
  <si>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</si>
  <si>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</si>
  <si>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</si>
  <si>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</si>
  <si>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</si>
  <si>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</si>
  <si>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</si>
  <si>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</si>
  <si>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</si>
  <si>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</si>
  <si>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</si>
  <si>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</si>
  <si>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</si>
  <si>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</si>
  <si>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</si>
  <si>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</si>
  <si>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</si>
  <si>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</si>
  <si>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</si>
  <si>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</si>
  <si>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</si>
  <si>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</si>
  <si>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</si>
  <si>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</si>
  <si>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</si>
  <si>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</si>
  <si>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</si>
  <si>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</si>
  <si>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</si>
  <si>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</si>
  <si>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</si>
  <si>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</si>
  <si>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</si>
  <si>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</si>
  <si>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</si>
  <si>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</si>
  <si>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</si>
  <si>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</si>
  <si>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</si>
  <si>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</si>
  <si>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</si>
  <si>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</si>
  <si>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</si>
  <si>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</si>
  <si>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</si>
  <si>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</si>
  <si>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</si>
  <si>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</si>
  <si>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</si>
  <si>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</si>
  <si>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</si>
  <si>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</si>
  <si>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</si>
  <si>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</si>
  <si>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</si>
  <si>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</si>
  <si>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</si>
  <si>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</si>
  <si>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</si>
  <si>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</si>
  <si>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</si>
  <si>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</si>
  <si>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</si>
  <si>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</si>
  <si>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</si>
  <si>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</si>
  <si>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</si>
  <si>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</si>
  <si>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</si>
  <si>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</si>
  <si>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</si>
  <si>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</si>
  <si>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</si>
  <si>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</si>
  <si>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</si>
  <si>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</si>
  <si>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</si>
  <si>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</si>
  <si>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</si>
  <si>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</si>
  <si>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</si>
  <si>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</si>
  <si>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</si>
  <si>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</si>
  <si>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</si>
  <si>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</si>
  <si>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</si>
  <si>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</si>
  <si>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</si>
  <si>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</si>
  <si>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</si>
  <si>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</si>
  <si>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</si>
  <si>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</si>
  <si>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</si>
  <si>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</si>
  <si>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</si>
  <si>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</si>
  <si>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</si>
  <si>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</si>
  <si>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</si>
  <si>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</si>
  <si>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</si>
  <si>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</si>
  <si>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</si>
  <si>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</si>
  <si>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</si>
  <si>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</si>
  <si>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</si>
  <si>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</si>
  <si>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</si>
  <si>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</si>
  <si>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</si>
  <si>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</si>
  <si>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</si>
  <si>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</si>
  <si>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</si>
  <si>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</si>
  <si>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</si>
  <si>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</si>
  <si>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</si>
  <si>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</si>
  <si>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</si>
  <si>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</si>
  <si>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</si>
  <si>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</si>
  <si>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</si>
  <si>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</si>
  <si>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</si>
  <si>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</si>
  <si>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</si>
  <si>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</si>
  <si>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</si>
  <si>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</si>
  <si>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</si>
  <si>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</si>
  <si>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</si>
  <si>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</si>
  <si>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</si>
  <si>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</si>
  <si>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</si>
  <si>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</si>
  <si>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</si>
  <si>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</si>
  <si>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</si>
  <si>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</si>
  <si>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</si>
  <si>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</si>
  <si>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</si>
  <si>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</si>
  <si>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</si>
  <si>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</si>
  <si>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</si>
  <si>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</si>
  <si>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</si>
  <si>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</si>
  <si>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</si>
  <si>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</si>
  <si>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</si>
  <si>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</si>
  <si>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</si>
  <si>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</si>
  <si>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</si>
  <si>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</si>
  <si>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</si>
  <si>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</si>
  <si>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</si>
  <si>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</si>
  <si>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</si>
  <si>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</si>
  <si>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</si>
  <si>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</si>
  <si>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</si>
  <si>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</si>
  <si>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</si>
  <si>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</si>
  <si>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</si>
  <si>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</si>
  <si>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</si>
  <si>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</si>
  <si>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</si>
  <si>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</si>
  <si>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</si>
  <si>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</si>
  <si>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</si>
  <si>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</si>
  <si>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</si>
  <si>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</si>
  <si>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</si>
  <si>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</si>
  <si>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</si>
  <si>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</si>
  <si>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</si>
  <si>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</si>
  <si>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</si>
  <si>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</si>
  <si>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</si>
  <si>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</si>
  <si>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</si>
  <si>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</si>
  <si>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</si>
  <si>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</si>
  <si>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</si>
  <si>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</si>
  <si>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</si>
  <si>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</si>
  <si>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</si>
  <si>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</si>
  <si>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</si>
  <si>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</si>
  <si>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</si>
  <si>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</si>
  <si>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</si>
  <si>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</si>
  <si>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</si>
  <si>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</si>
  <si>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</si>
  <si>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</si>
  <si>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</si>
  <si>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</si>
  <si>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</si>
  <si>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</si>
  <si>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</si>
  <si>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</si>
  <si>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</si>
  <si>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</si>
  <si>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</si>
  <si>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</si>
  <si>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</si>
  <si>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</si>
  <si>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</si>
  <si>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</si>
  <si>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</si>
  <si>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</si>
  <si>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</si>
  <si>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</si>
  <si>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</si>
  <si>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</si>
  <si>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</si>
  <si>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</si>
  <si>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</si>
  <si>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</si>
  <si>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</si>
  <si>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</si>
  <si>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</si>
  <si>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</si>
  <si>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</si>
  <si>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</si>
  <si>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</si>
  <si>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</si>
  <si>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</si>
  <si>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</si>
  <si>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</si>
  <si>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</si>
  <si>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</si>
  <si>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</si>
  <si>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</si>
  <si>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</si>
  <si>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</si>
  <si>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</si>
  <si>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</si>
  <si>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</si>
  <si>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</si>
  <si>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</si>
  <si>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</si>
  <si>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</si>
  <si>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</si>
  <si>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</si>
  <si>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</si>
  <si>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</si>
  <si>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</si>
  <si>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</si>
  <si>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</si>
  <si>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</si>
  <si>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</si>
  <si>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</si>
  <si>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</si>
  <si>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</si>
  <si>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</si>
  <si>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</si>
  <si>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</si>
  <si>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</si>
  <si>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</si>
  <si>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</si>
  <si>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</si>
  <si>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</si>
  <si>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</si>
  <si>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</si>
  <si>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</si>
  <si>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</si>
  <si>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</si>
  <si>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</si>
  <si>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</si>
  <si>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</si>
  <si>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</si>
  <si>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</si>
  <si>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</si>
  <si>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</si>
  <si>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</si>
  <si>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</si>
  <si>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</si>
  <si>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</si>
  <si>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</si>
  <si>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</si>
  <si>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</si>
  <si>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</si>
  <si>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</si>
  <si>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</si>
  <si>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</si>
  <si>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</si>
  <si>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</si>
  <si>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</si>
  <si>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</si>
  <si>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</si>
  <si>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</si>
  <si>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</si>
  <si>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</si>
  <si>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</si>
  <si>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</si>
  <si>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</si>
  <si>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</si>
  <si>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</si>
  <si>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</si>
  <si>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</si>
  <si>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</si>
  <si>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</si>
  <si>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</si>
  <si>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</si>
  <si>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</si>
  <si>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</si>
  <si>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</si>
  <si>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</si>
  <si>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</si>
  <si>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</si>
  <si>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</si>
  <si>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</si>
  <si>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</si>
  <si>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</si>
  <si>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</si>
  <si>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</si>
  <si>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</si>
  <si>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</si>
  <si>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</si>
  <si>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</si>
  <si>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</si>
  <si>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</si>
  <si>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</si>
  <si>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</si>
  <si>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</si>
  <si>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</si>
  <si>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</si>
  <si>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</si>
  <si>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</si>
  <si>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</si>
  <si>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</si>
  <si>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</si>
  <si>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</si>
  <si>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</si>
  <si>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</si>
  <si>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</si>
  <si>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</si>
  <si>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</si>
  <si>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</si>
  <si>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</si>
  <si>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</si>
  <si>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</si>
  <si>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</si>
  <si>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</si>
  <si>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</si>
  <si>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</si>
  <si>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</si>
  <si>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</si>
  <si>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</si>
  <si>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</si>
  <si>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</si>
  <si>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</si>
  <si>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</si>
  <si>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</si>
  <si>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</si>
  <si>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</si>
  <si>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</si>
  <si>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</si>
  <si>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</si>
  <si>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</si>
  <si>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</si>
  <si>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</si>
  <si>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</si>
  <si>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</si>
  <si>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</si>
  <si>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</si>
  <si>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</si>
  <si>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</si>
  <si>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</si>
  <si>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</si>
  <si>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</si>
  <si>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</si>
  <si>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</si>
  <si>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</si>
  <si>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</si>
  <si>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</si>
  <si>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</si>
  <si>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</si>
  <si>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</si>
  <si>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</si>
  <si>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</si>
  <si>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</si>
  <si>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</si>
  <si>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</si>
  <si>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</si>
  <si>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</si>
  <si>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</si>
  <si>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</si>
  <si>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</si>
  <si>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</si>
  <si>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</si>
  <si>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</si>
  <si>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</si>
  <si>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</si>
  <si>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</si>
  <si>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</si>
  <si>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</si>
  <si>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</si>
  <si>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</si>
  <si>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</si>
  <si>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</si>
  <si>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</si>
  <si>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</si>
  <si>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</si>
  <si>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</si>
  <si>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</si>
  <si>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</si>
  <si>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</si>
  <si>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</si>
  <si>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</si>
  <si>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</si>
  <si>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</si>
  <si>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</si>
  <si>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</si>
  <si>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</si>
  <si>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</si>
  <si>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</si>
  <si>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</si>
  <si>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</si>
  <si>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</si>
  <si>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</si>
  <si>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</si>
  <si>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</si>
  <si>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</si>
  <si>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</si>
  <si>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</si>
  <si>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</si>
  <si>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</si>
  <si>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</si>
  <si>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</si>
  <si>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</si>
  <si>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</si>
  <si>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</si>
  <si>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</si>
  <si>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</si>
  <si>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</si>
  <si>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</si>
  <si>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</si>
  <si>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</si>
  <si>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</si>
  <si>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</si>
  <si>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</si>
  <si>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</si>
  <si>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</si>
  <si>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</si>
  <si>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</si>
  <si>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</si>
  <si>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</si>
  <si>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</si>
  <si>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</si>
  <si>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</si>
  <si>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</si>
  <si>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</si>
  <si>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</si>
  <si>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</si>
  <si>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</si>
  <si>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</si>
  <si>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</si>
  <si>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</si>
  <si>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</si>
  <si>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</si>
  <si>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</si>
  <si>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</si>
  <si>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</si>
  <si>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</si>
  <si>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</si>
  <si>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</si>
  <si>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</si>
  <si>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</si>
  <si>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</si>
  <si>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</si>
  <si>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</si>
  <si>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</si>
  <si>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</si>
  <si>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</si>
  <si>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</si>
  <si>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</si>
  <si>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</si>
  <si>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</si>
  <si>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</si>
  <si>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</si>
  <si>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</si>
  <si>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</si>
  <si>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</si>
  <si>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</si>
  <si>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</si>
  <si>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</si>
  <si>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</si>
  <si>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</si>
  <si>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</si>
  <si>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</si>
  <si>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</si>
  <si>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</si>
  <si>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</si>
  <si>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</si>
  <si>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</si>
  <si>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</si>
  <si>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</si>
  <si>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</si>
  <si>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</si>
  <si>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</si>
  <si>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</si>
  <si>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</si>
  <si>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</si>
  <si>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</si>
  <si>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</si>
  <si>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</si>
  <si>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</si>
  <si>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</si>
  <si>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</si>
  <si>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</si>
  <si>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</si>
  <si>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</si>
  <si>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</si>
  <si>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</si>
  <si>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</si>
  <si>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</si>
  <si>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</si>
  <si>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</si>
  <si>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</si>
  <si>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</si>
  <si>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</si>
  <si>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</si>
  <si>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</si>
  <si>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</si>
  <si>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</si>
  <si>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</si>
  <si>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</si>
  <si>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</si>
  <si>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</si>
  <si>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</si>
  <si>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</si>
  <si>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</si>
  <si>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</si>
  <si>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</si>
  <si>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</si>
  <si>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</si>
  <si>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</si>
  <si>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</si>
  <si>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</si>
  <si>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</si>
  <si>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</si>
  <si>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</si>
  <si>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</si>
  <si>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</si>
  <si>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</si>
  <si>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</si>
  <si>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</si>
  <si>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</si>
  <si>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</si>
  <si>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</si>
  <si>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</si>
  <si>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</si>
  <si>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</si>
  <si>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</si>
  <si>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</si>
  <si>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</si>
  <si>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</si>
  <si>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</si>
  <si>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</si>
  <si>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</si>
  <si>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</si>
  <si>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</si>
  <si>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</si>
  <si>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</si>
  <si>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</si>
  <si>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</si>
  <si>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</si>
  <si>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</si>
  <si>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</si>
  <si>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</si>
  <si>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</si>
  <si>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</si>
  <si>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</si>
  <si>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</si>
  <si>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</si>
  <si>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</si>
  <si>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</si>
  <si>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</si>
  <si>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</si>
  <si>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</si>
  <si>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</si>
  <si>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</si>
  <si>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</si>
  <si>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</si>
  <si>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</si>
  <si>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</si>
  <si>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</si>
  <si>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</si>
  <si>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</si>
  <si>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</si>
  <si>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</si>
  <si>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</si>
  <si>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</si>
  <si>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</si>
  <si>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</si>
  <si>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</si>
  <si>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</si>
  <si>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</si>
  <si>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</si>
  <si>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</si>
  <si>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</si>
  <si>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</si>
  <si>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</si>
  <si>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</si>
  <si>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</si>
  <si>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</si>
  <si>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</si>
  <si>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</si>
  <si>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</si>
  <si>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</si>
  <si>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</si>
  <si>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</si>
  <si>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</si>
  <si>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</si>
  <si>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</si>
  <si>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</si>
  <si>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</si>
  <si>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</si>
  <si>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</si>
  <si>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</si>
  <si>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</si>
  <si>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</si>
  <si>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</si>
  <si>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</si>
  <si>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</si>
  <si>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</si>
  <si>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</si>
  <si>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</si>
  <si>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</si>
  <si>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</si>
  <si>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</si>
  <si>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</si>
  <si>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</si>
  <si>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</si>
  <si>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</si>
  <si>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</si>
  <si>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</si>
  <si>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</si>
  <si>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</si>
  <si>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</si>
  <si>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</si>
  <si>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</si>
  <si>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</si>
  <si>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</si>
  <si>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</si>
  <si>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</si>
  <si>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</si>
  <si>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</si>
  <si>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</si>
  <si>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</si>
  <si>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</si>
  <si>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</si>
  <si>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</si>
  <si>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</si>
  <si>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</si>
  <si>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</si>
  <si>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</si>
  <si>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</si>
  <si>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</si>
  <si>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</si>
  <si>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</si>
  <si>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</si>
  <si>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</si>
  <si>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</si>
  <si>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</si>
  <si>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</si>
  <si>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</si>
  <si>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</si>
  <si>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</si>
  <si>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</si>
  <si>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</si>
  <si>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</si>
  <si>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</si>
  <si>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</si>
  <si>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</si>
  <si>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</si>
  <si>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</si>
  <si>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</si>
  <si>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</si>
  <si>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</si>
  <si>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</si>
  <si>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</si>
  <si>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</si>
  <si>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</si>
  <si>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</si>
  <si>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</si>
  <si>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</si>
  <si>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</si>
  <si>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</si>
  <si>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</si>
  <si>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</si>
  <si>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</si>
  <si>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</si>
  <si>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</si>
  <si>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</si>
  <si>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</si>
  <si>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</si>
  <si>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</si>
  <si>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</si>
  <si>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</si>
  <si>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</si>
  <si>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</si>
  <si>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</si>
  <si>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</si>
  <si>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</si>
  <si>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</si>
  <si>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</si>
  <si>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</si>
  <si>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</si>
  <si>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</si>
  <si>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</si>
  <si>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</si>
  <si>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</si>
  <si>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</si>
  <si>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</si>
  <si>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</si>
  <si>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</si>
  <si>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</si>
  <si>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</si>
  <si>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</si>
  <si>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</si>
  <si>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</si>
  <si>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</si>
  <si>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</si>
  <si>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</si>
  <si>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</si>
  <si>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</si>
  <si>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</si>
  <si>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</si>
  <si>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</si>
  <si>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</si>
  <si>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</si>
  <si>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</si>
  <si>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</si>
  <si>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</si>
  <si>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</si>
  <si>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</si>
  <si>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</si>
  <si>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</si>
  <si>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</si>
  <si>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</si>
  <si>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</si>
  <si>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</si>
  <si>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</si>
  <si>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</si>
  <si>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</si>
  <si>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</si>
  <si>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</si>
  <si>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</si>
  <si>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</si>
  <si>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</si>
  <si>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</si>
  <si>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</si>
  <si>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</si>
  <si>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</si>
  <si>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</si>
  <si>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</si>
  <si>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</si>
  <si>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</si>
  <si>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</si>
  <si>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</si>
  <si>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</si>
  <si>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</si>
  <si>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</si>
  <si>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</si>
  <si>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</si>
  <si>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</si>
  <si>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</si>
  <si>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</si>
  <si>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</si>
  <si>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</si>
  <si>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</si>
  <si>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</si>
  <si>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</si>
  <si>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</si>
  <si>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</si>
  <si>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</si>
  <si>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</si>
  <si>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</si>
  <si>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</si>
  <si>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</si>
  <si>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</si>
  <si>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</si>
  <si>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</si>
  <si>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</si>
  <si>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</si>
  <si>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</si>
  <si>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</si>
  <si>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</si>
  <si>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</si>
  <si>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</si>
  <si>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</si>
  <si>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</si>
  <si>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</si>
  <si>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</si>
  <si>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</si>
  <si>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</si>
  <si>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</si>
  <si>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</si>
  <si>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</si>
  <si>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</si>
  <si>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</si>
  <si>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</si>
  <si>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</si>
  <si>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</si>
  <si>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</si>
  <si>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</si>
  <si>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</si>
  <si>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</si>
  <si>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</si>
  <si>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</si>
  <si>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</si>
  <si>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</si>
  <si>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</si>
  <si>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</si>
  <si>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</si>
  <si>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</si>
  <si>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</si>
  <si>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</si>
  <si>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</si>
  <si>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</si>
  <si>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</si>
  <si>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</si>
  <si>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</si>
  <si>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</si>
  <si>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</si>
  <si>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</si>
  <si>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</si>
  <si>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</si>
  <si>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</si>
  <si>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</si>
  <si>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</si>
  <si>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</si>
  <si>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</si>
  <si>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</si>
  <si>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</si>
  <si>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</si>
  <si>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</si>
  <si>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</si>
  <si>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</si>
  <si>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</si>
  <si>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</si>
  <si>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</si>
  <si>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</si>
  <si>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</si>
  <si>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</si>
  <si>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</si>
  <si>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</si>
  <si>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</si>
  <si>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</si>
  <si>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</si>
  <si>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</si>
  <si>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</si>
  <si>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</si>
  <si>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</si>
  <si>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</si>
  <si>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</si>
  <si>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</si>
  <si>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</si>
  <si>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</si>
  <si>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</si>
  <si>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</si>
  <si>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</si>
  <si>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</si>
  <si>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</si>
  <si>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</si>
  <si>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</si>
  <si>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</si>
  <si>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</si>
  <si>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</si>
  <si>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</si>
  <si>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</si>
  <si>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</si>
  <si>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</si>
  <si>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</si>
  <si>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</si>
  <si>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</si>
  <si>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</si>
  <si>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</si>
  <si>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</si>
  <si>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</si>
  <si>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</si>
  <si>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</si>
  <si>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</si>
  <si>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</si>
  <si>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</si>
  <si>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</si>
  <si>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</si>
  <si>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</si>
  <si>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</si>
  <si>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</si>
  <si>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</si>
  <si>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</si>
  <si>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</si>
  <si>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</si>
  <si>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</si>
  <si>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</si>
  <si>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</si>
  <si>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</si>
  <si>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</si>
  <si>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</si>
  <si>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</si>
  <si>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</si>
  <si>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</si>
  <si>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</si>
  <si>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</si>
  <si>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</si>
  <si>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</si>
  <si>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</si>
  <si>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</si>
  <si>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</si>
  <si>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</si>
  <si>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</si>
  <si>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</si>
  <si>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</si>
  <si>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</si>
  <si>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</si>
  <si>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</si>
  <si>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</si>
  <si>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</si>
  <si>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</si>
  <si>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</si>
  <si>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</si>
  <si>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</si>
  <si>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</si>
  <si>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</si>
  <si>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</si>
  <si>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</si>
  <si>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</si>
  <si>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</si>
  <si>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</si>
  <si>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</si>
  <si>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</si>
  <si>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</si>
  <si>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</si>
  <si>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</si>
  <si>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</si>
  <si>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</si>
  <si>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</si>
  <si>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</si>
  <si>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</si>
  <si>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</si>
  <si>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</si>
  <si>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</si>
  <si>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</si>
  <si>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</si>
  <si>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</si>
  <si>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</si>
  <si>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</si>
  <si>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</si>
  <si>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</si>
  <si>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</si>
  <si>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</si>
  <si>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</si>
  <si>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</si>
  <si>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</si>
  <si>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</si>
  <si>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</si>
  <si>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</si>
  <si>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</si>
  <si>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</si>
  <si>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</si>
  <si>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</si>
  <si>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</si>
  <si>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</si>
  <si>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</si>
  <si>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</si>
  <si>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</si>
  <si>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</si>
  <si>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</si>
  <si>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</si>
  <si>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</si>
  <si>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</si>
  <si>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</si>
  <si>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</si>
  <si>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</si>
  <si>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</si>
  <si>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</si>
  <si>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</si>
  <si>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</si>
  <si>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</si>
  <si>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</si>
  <si>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</si>
  <si>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</si>
  <si>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</si>
  <si>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</si>
  <si>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</si>
  <si>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</si>
  <si>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</si>
  <si>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</si>
  <si>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</si>
  <si>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</si>
  <si>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</si>
  <si>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</si>
  <si>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</si>
  <si>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</si>
  <si>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</si>
  <si>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</si>
  <si>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</si>
  <si>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</si>
  <si>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</si>
  <si>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</si>
  <si>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</si>
  <si>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</si>
  <si>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</si>
  <si>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</si>
  <si>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</si>
  <si>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</si>
  <si>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</si>
  <si>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</si>
  <si>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</si>
  <si>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</si>
  <si>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</si>
  <si>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</si>
  <si>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</si>
  <si>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</si>
  <si>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</si>
  <si>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</si>
  <si>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</si>
  <si>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</si>
  <si>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</si>
  <si>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</si>
  <si>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</si>
  <si>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</si>
  <si>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</si>
  <si>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</si>
  <si>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</si>
  <si>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</si>
  <si>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</si>
  <si>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</si>
  <si>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</si>
  <si>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</si>
  <si>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</si>
  <si>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</si>
  <si>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</si>
  <si>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</si>
  <si>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</si>
  <si>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</si>
  <si>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</si>
  <si>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</si>
  <si>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</si>
  <si>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</si>
  <si>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</si>
  <si>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</si>
  <si>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</si>
  <si>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</si>
  <si>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</si>
  <si>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</si>
  <si>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</si>
  <si>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</si>
  <si>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</si>
  <si>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</si>
  <si>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</si>
  <si>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</si>
  <si>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</si>
  <si>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</si>
  <si>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</si>
  <si>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</si>
  <si>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</si>
  <si>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</si>
  <si>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</si>
  <si>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</si>
  <si>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</si>
  <si>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</si>
  <si>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</si>
  <si>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</si>
  <si>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</si>
  <si>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</si>
  <si>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</si>
  <si>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</si>
  <si>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</si>
  <si>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</si>
  <si>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</si>
  <si>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</si>
  <si>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</si>
  <si>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</si>
  <si>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</si>
  <si>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</si>
  <si>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</si>
  <si>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</si>
  <si>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</si>
  <si>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</si>
  <si>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</si>
  <si>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</si>
  <si>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</si>
  <si>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</si>
  <si>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</si>
  <si>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</si>
  <si>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</si>
  <si>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</si>
  <si>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</si>
  <si>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</si>
  <si>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</si>
  <si>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</si>
  <si>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</si>
  <si>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</si>
  <si>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</si>
  <si>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</si>
  <si>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</si>
  <si>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</si>
  <si>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</si>
  <si>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</si>
  <si>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</si>
  <si>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</si>
  <si>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</si>
  <si>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</si>
  <si>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</si>
  <si>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</si>
  <si>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</si>
  <si>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</si>
  <si>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</si>
  <si>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</si>
  <si>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</si>
  <si>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</si>
  <si>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</si>
  <si>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</si>
  <si>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</si>
  <si>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</si>
  <si>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</si>
  <si>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</si>
  <si>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</si>
  <si>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</si>
  <si>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</si>
  <si>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</si>
  <si>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</si>
  <si>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</si>
  <si>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</si>
  <si>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</si>
  <si>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</si>
  <si>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</si>
  <si>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</si>
  <si>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</si>
  <si>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</si>
  <si>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</si>
  <si>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</si>
  <si>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</si>
  <si>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</si>
  <si>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</si>
  <si>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</si>
  <si>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</si>
  <si>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</si>
  <si>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</si>
  <si>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</si>
  <si>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</si>
  <si>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</si>
  <si>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</si>
  <si>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</si>
  <si>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</si>
  <si>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</si>
  <si>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</si>
  <si>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</si>
  <si>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</si>
  <si>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</si>
  <si>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</si>
  <si>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</si>
  <si>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</si>
  <si>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</si>
  <si>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</si>
  <si>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</si>
  <si>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</si>
  <si>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</si>
  <si>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</si>
  <si>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</si>
  <si>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</si>
  <si>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</si>
  <si>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</si>
  <si>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</si>
  <si>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</si>
  <si>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</si>
  <si>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</si>
  <si>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</si>
  <si>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</si>
  <si>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</si>
  <si>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</si>
  <si>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</si>
  <si>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</si>
  <si>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</si>
  <si>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</si>
  <si>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</si>
  <si>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</si>
  <si>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</si>
  <si>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</si>
  <si>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</si>
  <si>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</si>
  <si>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</si>
  <si>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</si>
  <si>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</si>
  <si>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</si>
  <si>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</si>
  <si>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</si>
  <si>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</si>
  <si>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</si>
  <si>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</si>
  <si>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</si>
  <si>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</si>
  <si>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</si>
  <si>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</si>
  <si>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</si>
  <si>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</si>
  <si>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</si>
  <si>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</si>
  <si>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</si>
  <si>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</si>
  <si>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</si>
  <si>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</si>
  <si>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</si>
  <si>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</si>
  <si>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</si>
  <si>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</si>
  <si>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</si>
  <si>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</si>
  <si>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</si>
  <si>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</si>
  <si>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</si>
  <si>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</si>
  <si>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</si>
  <si>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</si>
  <si>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</si>
  <si>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</si>
  <si>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</si>
  <si>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</si>
  <si>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</si>
  <si>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</si>
  <si>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</si>
  <si>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</si>
  <si>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</si>
  <si>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</si>
  <si>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</si>
  <si>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</si>
  <si>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</si>
  <si>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</si>
  <si>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</si>
  <si>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</si>
  <si>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</si>
  <si>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</si>
  <si>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</si>
  <si>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</si>
  <si>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</si>
  <si>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</si>
  <si>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</si>
  <si>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</si>
  <si>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</si>
  <si>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</si>
  <si>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</si>
  <si>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</si>
  <si>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</si>
  <si>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</si>
  <si>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</si>
  <si>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</si>
  <si>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</si>
  <si>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</si>
  <si>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</si>
  <si>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</si>
  <si>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</si>
  <si>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</si>
  <si>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</si>
  <si>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</si>
  <si>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</si>
  <si>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</si>
  <si>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</si>
  <si>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</si>
  <si>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</si>
  <si>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</si>
  <si>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</si>
  <si>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</si>
  <si>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</si>
  <si>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</si>
  <si>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</si>
  <si>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</si>
  <si>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</si>
  <si>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</si>
  <si>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</si>
  <si>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</si>
  <si>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</si>
  <si>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</si>
  <si>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</si>
  <si>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</si>
  <si>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</si>
  <si>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</si>
  <si>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</si>
  <si>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</si>
  <si>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</si>
  <si>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</si>
  <si>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</si>
  <si>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</si>
  <si>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</si>
  <si>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</si>
  <si>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</si>
  <si>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</si>
  <si>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</si>
  <si>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</si>
  <si>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</si>
  <si>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</si>
  <si>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</si>
  <si>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</si>
  <si>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</si>
  <si>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</si>
  <si>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</si>
  <si>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</si>
  <si>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</si>
  <si>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</si>
  <si>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</si>
  <si>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</si>
  <si>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</si>
  <si>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</si>
  <si>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</si>
  <si>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</si>
  <si>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</si>
  <si>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</si>
  <si>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</si>
  <si>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</si>
  <si>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</si>
  <si>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</si>
  <si>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</si>
  <si>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</si>
  <si>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</si>
  <si>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</si>
  <si>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</si>
  <si>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</si>
  <si>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</si>
  <si>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</si>
  <si>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</si>
  <si>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</si>
  <si>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</si>
  <si>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</si>
  <si>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</si>
  <si>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</si>
  <si>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</si>
  <si>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</si>
  <si>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</si>
  <si>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</si>
  <si>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</si>
  <si>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</si>
  <si>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</si>
  <si>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</si>
  <si>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</si>
  <si>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</si>
  <si>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</si>
  <si>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</si>
  <si>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</si>
  <si>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</si>
  <si>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</si>
  <si>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</si>
  <si>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</si>
  <si>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</si>
  <si>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</si>
  <si>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</si>
  <si>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</si>
  <si>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</si>
  <si>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</si>
  <si>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</si>
  <si>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</si>
  <si>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</si>
  <si>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</si>
  <si>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</si>
  <si>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</si>
  <si>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</si>
  <si>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</si>
  <si>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</si>
  <si>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</si>
  <si>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</si>
  <si>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</si>
  <si>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</si>
  <si>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</si>
  <si>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</si>
  <si>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</si>
  <si>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</si>
  <si>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</si>
  <si>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</si>
  <si>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</si>
  <si>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</si>
  <si>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</si>
  <si>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</si>
  <si>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</si>
  <si>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</si>
  <si>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</si>
  <si>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</si>
  <si>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</si>
  <si>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</si>
  <si>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</si>
  <si>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</si>
  <si>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</si>
  <si>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</si>
  <si>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</si>
  <si>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</si>
  <si>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</si>
  <si>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</si>
  <si>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</si>
  <si>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</si>
  <si>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</si>
  <si>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</si>
  <si>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</si>
  <si>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</si>
  <si>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</si>
  <si>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</si>
  <si>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</si>
  <si>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</si>
  <si>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</si>
  <si>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</si>
  <si>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</si>
  <si>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</si>
  <si>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</si>
  <si>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</si>
  <si>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</si>
  <si>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</si>
  <si>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</si>
  <si>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</si>
  <si>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</si>
  <si>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</si>
  <si>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</si>
  <si>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</si>
  <si>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</si>
  <si>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</si>
  <si>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</si>
  <si>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</si>
  <si>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</si>
  <si>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</si>
  <si>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</si>
  <si>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</si>
  <si>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</si>
  <si>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</si>
  <si>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</si>
  <si>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</si>
  <si>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</si>
  <si>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</si>
  <si>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</si>
  <si>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</si>
  <si>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</si>
  <si>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</si>
  <si>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</si>
  <si>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</si>
  <si>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</si>
  <si>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</si>
  <si>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</si>
  <si>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</si>
  <si>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</si>
  <si>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</si>
  <si>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</si>
  <si>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</si>
  <si>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</si>
  <si>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</si>
  <si>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</si>
  <si>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</si>
  <si>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</si>
  <si>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</si>
  <si>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</si>
  <si>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</si>
  <si>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</si>
  <si>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</si>
  <si>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</si>
  <si>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</si>
  <si>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</si>
  <si>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</si>
  <si>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</si>
  <si>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</si>
  <si>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</si>
  <si>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</si>
  <si>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</si>
  <si>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</si>
  <si>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</si>
  <si>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</si>
  <si>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</si>
  <si>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</si>
  <si>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</si>
  <si>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</si>
  <si>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</si>
  <si>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</si>
  <si>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</si>
  <si>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</si>
  <si>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</si>
  <si>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</si>
  <si>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</si>
  <si>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</si>
  <si>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</si>
  <si>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</si>
  <si>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</si>
  <si>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</si>
  <si>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</si>
  <si>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</si>
  <si>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</si>
  <si>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</si>
  <si>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</si>
  <si>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</si>
  <si>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</si>
  <si>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</si>
  <si>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</si>
  <si>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</si>
  <si>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</si>
  <si>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</si>
  <si>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</si>
  <si>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</si>
  <si>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</si>
  <si>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</si>
  <si>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</si>
  <si>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</si>
  <si>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</si>
  <si>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</si>
  <si>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</si>
  <si>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</si>
  <si>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</si>
  <si>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</si>
  <si>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</si>
  <si>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</si>
  <si>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</si>
  <si>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</si>
  <si>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</si>
  <si>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</si>
  <si>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</si>
  <si>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</si>
  <si>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</si>
  <si>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</si>
  <si>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</si>
  <si>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</si>
  <si>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</si>
  <si>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</si>
  <si>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</si>
  <si>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</si>
  <si>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</si>
  <si>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</si>
  <si>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</si>
  <si>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</si>
  <si>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</si>
  <si>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</si>
  <si>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</si>
  <si>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</si>
  <si>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</si>
  <si>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</si>
  <si>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</si>
  <si>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</si>
  <si>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</si>
  <si>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</si>
  <si>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</si>
  <si>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</si>
  <si>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</si>
  <si>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</si>
  <si>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</si>
  <si>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</si>
  <si>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</si>
  <si>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</si>
  <si>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</si>
  <si>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</si>
  <si>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</si>
  <si>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</si>
  <si>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</si>
  <si>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</si>
  <si>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</si>
  <si>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</si>
  <si>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</si>
  <si>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</si>
  <si>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</si>
  <si>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</si>
  <si>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</si>
  <si>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</si>
  <si>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</si>
  <si>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</si>
  <si>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</si>
  <si>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</si>
  <si>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</si>
  <si>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</si>
  <si>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</si>
  <si>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</si>
  <si>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</si>
  <si>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</si>
  <si>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</si>
  <si>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</si>
  <si>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</si>
  <si>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</si>
  <si>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</si>
  <si>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</si>
  <si>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</si>
  <si>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</si>
  <si>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</si>
  <si>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</si>
  <si>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</si>
  <si>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</si>
  <si>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</si>
  <si>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</si>
  <si>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</si>
  <si>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</si>
  <si>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</si>
  <si>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</si>
  <si>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</si>
  <si>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</si>
  <si>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</si>
  <si>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</si>
  <si>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</si>
  <si>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</si>
  <si>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</si>
  <si>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</si>
  <si>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</si>
  <si>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</si>
  <si>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</si>
  <si>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</si>
  <si>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</si>
  <si>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</si>
  <si>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</si>
  <si>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</si>
  <si>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</si>
  <si>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</si>
  <si>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</si>
  <si>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</si>
  <si>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</si>
  <si>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</si>
  <si>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</si>
  <si>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</si>
  <si>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</si>
  <si>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</si>
  <si>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</si>
  <si>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</si>
  <si>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</si>
  <si>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</si>
  <si>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</si>
  <si>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</si>
  <si>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</si>
  <si>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</si>
  <si>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</si>
  <si>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</si>
  <si>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</si>
  <si>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</si>
  <si>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</si>
  <si>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</si>
  <si>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</si>
  <si>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</si>
  <si>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</si>
  <si>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</si>
  <si>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</si>
  <si>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</si>
  <si>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</si>
  <si>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</si>
  <si>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</si>
  <si>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</si>
  <si>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</si>
  <si>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</si>
  <si>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</si>
  <si>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</si>
  <si>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</si>
  <si>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</si>
  <si>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</si>
  <si>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</si>
  <si>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</si>
  <si>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</si>
  <si>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</si>
  <si>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</si>
  <si>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</si>
  <si>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</si>
  <si>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</si>
  <si>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</si>
  <si>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</si>
  <si>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</si>
  <si>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</si>
  <si>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</si>
  <si>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</si>
  <si>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</si>
  <si>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</si>
  <si>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</si>
  <si>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</si>
  <si>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</si>
  <si>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</si>
  <si>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</si>
  <si>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</si>
  <si>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</si>
  <si>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</si>
  <si>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</si>
  <si>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</si>
  <si>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</si>
  <si>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</si>
  <si>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</si>
  <si>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</si>
  <si>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</si>
  <si>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</si>
  <si>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</si>
  <si>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</si>
  <si>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</si>
  <si>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</si>
  <si>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</si>
  <si>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</si>
  <si>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</si>
  <si>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</si>
  <si>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</si>
  <si>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</si>
  <si>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</si>
  <si>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</si>
  <si>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</si>
  <si>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</si>
  <si>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</si>
  <si>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</si>
  <si>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</si>
  <si>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</si>
  <si>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</si>
  <si>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</si>
  <si>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</si>
  <si>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</si>
  <si>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</si>
  <si>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</si>
  <si>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</si>
  <si>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</si>
  <si>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</si>
  <si>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</si>
  <si>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</si>
  <si>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</si>
  <si>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</si>
  <si>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</si>
  <si>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</si>
  <si>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</si>
  <si>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</si>
  <si>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</si>
  <si>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</si>
  <si>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</si>
  <si>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</si>
  <si>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</si>
  <si>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</si>
  <si>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</si>
  <si>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</si>
  <si>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</si>
  <si>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</si>
  <si>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</si>
  <si>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</si>
  <si>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</si>
  <si>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</si>
  <si>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</si>
  <si>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</si>
  <si>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</si>
  <si>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</si>
  <si>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</si>
  <si>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</si>
  <si>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</si>
  <si>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</si>
  <si>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</si>
  <si>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</si>
  <si>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</si>
  <si>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</si>
  <si>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</si>
  <si>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</si>
  <si>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</si>
  <si>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</si>
  <si>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</si>
  <si>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</si>
  <si>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</si>
  <si>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</si>
  <si>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</si>
  <si>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</si>
  <si>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</si>
  <si>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</si>
  <si>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</si>
  <si>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</si>
  <si>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</si>
  <si>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</si>
  <si>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</si>
  <si>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</si>
  <si>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</si>
  <si>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</si>
  <si>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</si>
  <si>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</si>
  <si>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</si>
  <si>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</si>
  <si>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</si>
  <si>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</si>
  <si>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</si>
  <si>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</si>
  <si>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</si>
  <si>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</si>
  <si>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</si>
  <si>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</si>
  <si>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</si>
  <si>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</si>
  <si>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</si>
  <si>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</si>
  <si>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</si>
  <si>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</si>
  <si>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</si>
  <si>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</si>
  <si>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</si>
  <si>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</si>
  <si>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</si>
  <si>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</si>
  <si>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</si>
  <si>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</si>
  <si>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</si>
  <si>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</si>
  <si>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</si>
  <si>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</si>
  <si>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</si>
  <si>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</si>
  <si>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</si>
  <si>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</si>
  <si>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</si>
  <si>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</si>
  <si>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</si>
  <si>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</si>
  <si>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</si>
  <si>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</si>
  <si>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</si>
  <si>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</si>
  <si>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</si>
  <si>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</si>
  <si>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</si>
  <si>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</si>
  <si>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</si>
  <si>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</si>
  <si>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</si>
  <si>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</si>
  <si>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</si>
  <si>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</si>
  <si>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</si>
  <si>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</si>
  <si>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</si>
  <si>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</si>
  <si>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</si>
  <si>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</si>
  <si>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</si>
  <si>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</si>
  <si>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</si>
  <si>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</si>
  <si>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</si>
  <si>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</si>
  <si>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</si>
  <si>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</si>
  <si>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</si>
  <si>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</si>
  <si>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</si>
  <si>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</si>
  <si>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</si>
  <si>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</si>
  <si>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</si>
  <si>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</si>
  <si>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</si>
  <si>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</si>
  <si>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</si>
  <si>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</si>
  <si>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</si>
  <si>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</si>
  <si>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</si>
  <si>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</si>
  <si>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</si>
  <si>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</si>
  <si>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</si>
  <si>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</si>
  <si>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</si>
  <si>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</si>
  <si>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</si>
  <si>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</si>
  <si>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</si>
  <si>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</si>
  <si>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</si>
  <si>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</si>
  <si>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</si>
  <si>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</si>
  <si>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</si>
  <si>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</si>
  <si>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</si>
  <si>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</si>
  <si>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</si>
  <si>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</si>
  <si>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</si>
  <si>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</si>
  <si>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</si>
  <si>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</si>
  <si>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</si>
  <si>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</si>
  <si>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</si>
  <si>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</si>
  <si>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</si>
  <si>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</si>
  <si>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</si>
  <si>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</si>
  <si>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</si>
  <si>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</si>
  <si>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</si>
  <si>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</si>
  <si>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</si>
  <si>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</si>
  <si>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</si>
  <si>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</si>
  <si>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</si>
  <si>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</si>
  <si>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</si>
  <si>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</si>
  <si>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</si>
  <si>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</si>
  <si>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</si>
  <si>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</si>
  <si>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</si>
  <si>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</si>
  <si>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</si>
  <si>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</si>
  <si>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</si>
  <si>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</si>
  <si>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</si>
  <si>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</si>
  <si>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</si>
  <si>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</si>
  <si>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</si>
  <si>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</si>
  <si>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</si>
  <si>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</si>
  <si>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</si>
  <si>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</si>
  <si>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</si>
  <si>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</si>
  <si>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</si>
  <si>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</si>
  <si>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</si>
  <si>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</si>
  <si>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</si>
  <si>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</si>
  <si>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</si>
  <si>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</si>
  <si>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</si>
  <si>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</si>
  <si>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</si>
  <si>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</si>
  <si>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</si>
  <si>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</si>
  <si>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</si>
  <si>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</si>
  <si>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</si>
  <si>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</si>
  <si>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</si>
  <si>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</si>
  <si>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</si>
  <si>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</si>
  <si>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</si>
  <si>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</si>
  <si>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</si>
  <si>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</si>
  <si>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</si>
  <si>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</si>
  <si>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</si>
  <si>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</si>
  <si>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</si>
  <si>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</si>
  <si>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</si>
  <si>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</si>
  <si>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</si>
  <si>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</si>
  <si>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</si>
  <si>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</si>
  <si>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</si>
  <si>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</si>
  <si>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</si>
  <si>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</si>
  <si>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</si>
  <si>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</si>
  <si>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</si>
  <si>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</si>
  <si>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</si>
  <si>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</si>
  <si>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</si>
  <si>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</si>
  <si>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</si>
  <si>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</si>
  <si>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</si>
  <si>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</si>
  <si>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</si>
  <si>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</si>
  <si>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</si>
  <si>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</si>
  <si>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</si>
  <si>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</si>
  <si>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</si>
  <si>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</si>
  <si>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</si>
  <si>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</si>
  <si>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</si>
  <si>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</si>
  <si>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</si>
  <si>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</si>
  <si>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</si>
  <si>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</si>
  <si>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</si>
  <si>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</si>
  <si>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</si>
  <si>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</si>
  <si>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</si>
  <si>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</si>
  <si>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</si>
  <si>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</si>
  <si>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</si>
  <si>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</si>
  <si>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</si>
  <si>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</si>
  <si>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</si>
  <si>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</si>
  <si>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</si>
  <si>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</si>
  <si>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</si>
  <si>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</si>
  <si>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</si>
  <si>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</si>
  <si>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</si>
  <si>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</si>
  <si>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</si>
  <si>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</si>
  <si>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</si>
  <si>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</si>
  <si>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</si>
  <si>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</si>
  <si>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</si>
  <si>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</si>
  <si>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</si>
  <si>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</si>
  <si>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</si>
  <si>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</si>
  <si>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</si>
  <si>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</si>
  <si>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</si>
  <si>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</si>
  <si>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</si>
  <si>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</si>
  <si>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</si>
  <si>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</si>
  <si>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</si>
  <si>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</si>
  <si>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</si>
  <si>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</si>
  <si>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</si>
  <si>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</si>
  <si>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</si>
  <si>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</si>
  <si>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</si>
  <si>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</si>
  <si>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</si>
  <si>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</si>
  <si>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</si>
  <si>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</si>
  <si>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</si>
  <si>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</si>
  <si>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</si>
  <si>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</si>
  <si>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</si>
  <si>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</si>
  <si>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</si>
  <si>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</si>
  <si>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</si>
  <si>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</si>
  <si>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</si>
  <si>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</si>
  <si>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</si>
  <si>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</si>
  <si>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</si>
  <si>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</si>
  <si>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</si>
  <si>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</si>
  <si>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</si>
  <si>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</si>
  <si>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</si>
  <si>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</si>
  <si>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</si>
  <si>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</si>
  <si>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</si>
  <si>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</si>
  <si>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</si>
  <si>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</si>
  <si>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</si>
  <si>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</si>
  <si>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</si>
  <si>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</si>
  <si>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</si>
  <si>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</si>
  <si>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</si>
  <si>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</si>
  <si>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</si>
  <si>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</si>
  <si>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</si>
  <si>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</si>
  <si>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</si>
  <si>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</si>
  <si>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</si>
  <si>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</si>
  <si>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</si>
  <si>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</si>
  <si>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</si>
  <si>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</si>
  <si>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</si>
  <si>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</si>
  <si>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</si>
  <si>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</si>
  <si>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</si>
  <si>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</si>
  <si>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</si>
  <si>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</si>
  <si>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</si>
  <si>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</si>
  <si>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</si>
  <si>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</si>
  <si>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</si>
  <si>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</si>
  <si>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</si>
  <si>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</si>
  <si>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</si>
  <si>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</si>
  <si>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</si>
  <si>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</si>
  <si>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</si>
  <si>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</si>
  <si>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</si>
  <si>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</si>
  <si>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</si>
  <si>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</si>
  <si>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</si>
  <si>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</si>
  <si>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</si>
  <si>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</si>
  <si>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</si>
  <si>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</si>
  <si>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</si>
  <si>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</si>
  <si>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</si>
  <si>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</si>
  <si>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</si>
  <si>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</si>
  <si>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</si>
  <si>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</si>
  <si>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</si>
  <si>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</si>
  <si>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</si>
  <si>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</si>
  <si>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</si>
  <si>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</si>
  <si>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</si>
  <si>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</si>
  <si>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</si>
  <si>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</si>
  <si>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</si>
  <si>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</si>
  <si>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</si>
  <si>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</si>
  <si>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</si>
  <si>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</si>
  <si>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</si>
  <si>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</si>
  <si>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</si>
  <si>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</si>
  <si>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</si>
  <si>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</si>
  <si>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</si>
  <si>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</si>
  <si>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</si>
  <si>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</si>
  <si>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</si>
  <si>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</si>
  <si>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</si>
  <si>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</si>
  <si>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</si>
  <si>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</si>
  <si>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</si>
  <si>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</si>
  <si>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</si>
  <si>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</si>
  <si>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</si>
  <si>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</si>
  <si>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</si>
  <si>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</si>
  <si>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</si>
  <si>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</si>
  <si>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</si>
  <si>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</si>
  <si>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</si>
  <si>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</si>
  <si>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</si>
  <si>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</si>
  <si>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</si>
  <si>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</si>
  <si>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</si>
  <si>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</si>
  <si>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</si>
  <si>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</si>
  <si>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</si>
  <si>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</si>
  <si>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</si>
  <si>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</si>
  <si>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</si>
  <si>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</si>
  <si>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</si>
  <si>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</si>
  <si>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</si>
  <si>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</si>
  <si>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</si>
  <si>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</si>
  <si>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</si>
  <si>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</si>
  <si>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</si>
  <si>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</si>
  <si>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</si>
  <si>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</si>
  <si>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</si>
  <si>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</si>
  <si>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</si>
  <si>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</si>
  <si>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</si>
  <si>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</si>
  <si>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</si>
  <si>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</si>
  <si>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</si>
  <si>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</si>
  <si>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</si>
  <si>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</si>
  <si>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</si>
  <si>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</si>
  <si>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</si>
  <si>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</si>
  <si>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</si>
  <si>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</si>
  <si>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</si>
  <si>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</si>
  <si>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</si>
  <si>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</si>
  <si>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</si>
  <si>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</si>
  <si>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</si>
  <si>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</si>
  <si>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</si>
  <si>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</si>
  <si>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</si>
  <si>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</si>
  <si>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</si>
  <si>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</si>
  <si>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</si>
  <si>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</si>
  <si>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</si>
  <si>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</si>
  <si>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</si>
  <si>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</si>
  <si>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</si>
  <si>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</si>
  <si>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</si>
  <si>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</si>
  <si>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</si>
  <si>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</si>
  <si>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</si>
  <si>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</si>
  <si>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</si>
  <si>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</si>
  <si>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</si>
  <si>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</si>
  <si>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</si>
  <si>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</si>
  <si>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</si>
  <si>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</si>
  <si>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</si>
  <si>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</si>
  <si>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</si>
  <si>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</si>
  <si>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</si>
  <si>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</si>
  <si>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</si>
  <si>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</si>
  <si>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</si>
  <si>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</si>
  <si>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</si>
  <si>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</si>
  <si>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</si>
  <si>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</si>
  <si>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</si>
  <si>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</si>
  <si>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</si>
  <si>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</si>
  <si>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</si>
  <si>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</si>
  <si>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</si>
  <si>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</si>
  <si>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</si>
  <si>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</si>
  <si>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</si>
  <si>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</si>
  <si>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</si>
  <si>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</si>
  <si>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</si>
  <si>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</si>
  <si>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</si>
  <si>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</si>
  <si>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</si>
  <si>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</si>
  <si>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</si>
  <si>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</si>
  <si>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</si>
  <si>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</si>
  <si>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</si>
  <si>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</si>
  <si>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</si>
  <si>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</si>
  <si>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</si>
  <si>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</si>
  <si>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</si>
  <si>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</si>
  <si>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</si>
  <si>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</si>
  <si>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</si>
  <si>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</si>
  <si>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</si>
  <si>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</si>
  <si>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</si>
  <si>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</si>
  <si>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</si>
  <si>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</si>
  <si>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</si>
  <si>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</si>
  <si>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</si>
  <si>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</si>
  <si>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</si>
  <si>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</si>
  <si>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</si>
  <si>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</si>
  <si>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</si>
  <si>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</si>
  <si>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</si>
  <si>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</si>
  <si>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</si>
  <si>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</si>
  <si>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</si>
  <si>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</si>
  <si>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</si>
  <si>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</si>
  <si>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</si>
  <si>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</si>
  <si>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</si>
  <si>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</si>
  <si>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</si>
  <si>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</si>
  <si>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</si>
  <si>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</si>
  <si>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</si>
  <si>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</si>
  <si>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</si>
  <si>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</si>
  <si>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</si>
  <si>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</si>
  <si>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</si>
  <si>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</si>
  <si>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</si>
  <si>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</si>
  <si>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</si>
  <si>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</si>
  <si>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</si>
  <si>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</si>
  <si>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</si>
  <si>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</si>
  <si>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</si>
  <si>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</si>
  <si>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</si>
  <si>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</si>
  <si>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</si>
  <si>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</si>
  <si>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</si>
  <si>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</si>
  <si>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</si>
  <si>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</si>
  <si>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</si>
  <si>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</si>
  <si>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</si>
  <si>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</si>
  <si>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</si>
  <si>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</si>
  <si>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</si>
  <si>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</si>
  <si>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</si>
  <si>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</si>
  <si>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</si>
  <si>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</si>
  <si>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</si>
  <si>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</si>
  <si>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</si>
  <si>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</si>
  <si>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</si>
  <si>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</si>
  <si>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</si>
  <si>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</si>
  <si>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</si>
  <si>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</si>
  <si>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</si>
  <si>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</si>
  <si>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</si>
  <si>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</si>
  <si>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</si>
  <si>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</si>
  <si>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</si>
  <si>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</si>
  <si>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</si>
  <si>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</si>
  <si>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</si>
  <si>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</si>
  <si>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</si>
  <si>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</si>
  <si>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</si>
  <si>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</si>
  <si>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</si>
  <si>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</si>
  <si>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</si>
  <si>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</si>
  <si>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</si>
  <si>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</si>
  <si>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</si>
  <si>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</si>
  <si>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</si>
  <si>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</si>
  <si>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</si>
  <si>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</si>
  <si>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</si>
  <si>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</si>
  <si>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</si>
  <si>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</si>
  <si>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</si>
  <si>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</si>
  <si>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</si>
  <si>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</si>
  <si>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</si>
  <si>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</si>
  <si>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</si>
  <si>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</si>
  <si>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</si>
  <si>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</si>
  <si>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</si>
  <si>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</si>
  <si>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</si>
  <si>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</si>
  <si>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</si>
  <si>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</si>
  <si>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</si>
  <si>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</si>
  <si>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</si>
  <si>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</si>
  <si>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</si>
  <si>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</si>
  <si>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</si>
  <si>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</si>
  <si>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</si>
  <si>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</si>
  <si>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</si>
  <si>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</si>
  <si>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</si>
  <si>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</si>
  <si>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</si>
  <si>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</si>
  <si>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</si>
  <si>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</si>
  <si>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</si>
  <si>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</si>
  <si>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</si>
  <si>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</si>
  <si>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</si>
  <si>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</si>
  <si>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</si>
  <si>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</si>
  <si>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</si>
  <si>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</si>
  <si>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</si>
  <si>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</si>
  <si>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</si>
  <si>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</si>
  <si>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</si>
  <si>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</si>
  <si>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</si>
  <si>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</si>
  <si>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</si>
  <si>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</si>
  <si>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</si>
  <si>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</si>
  <si>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</si>
  <si>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</si>
  <si>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</si>
  <si>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</si>
  <si>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</si>
  <si>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</si>
  <si>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</si>
  <si>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</si>
  <si>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</si>
  <si>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</si>
  <si>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</si>
  <si>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</si>
  <si>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</si>
  <si>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</si>
  <si>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</si>
  <si>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</si>
  <si>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</si>
  <si>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</si>
  <si>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</si>
  <si>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</si>
  <si>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</si>
  <si>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</si>
  <si>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</si>
  <si>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</si>
  <si>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</si>
  <si>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</si>
  <si>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</si>
  <si>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</si>
  <si>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</si>
  <si>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</si>
  <si>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</si>
  <si>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</si>
  <si>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</si>
  <si>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</si>
  <si>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</si>
  <si>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</si>
  <si>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</si>
  <si>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</si>
  <si>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</si>
  <si>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</si>
  <si>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</si>
  <si>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</si>
  <si>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</si>
  <si>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</si>
  <si>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</si>
  <si>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</si>
  <si>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</si>
  <si>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</si>
  <si>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</si>
  <si>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</si>
  <si>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</si>
  <si>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</si>
  <si>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</si>
  <si>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</si>
  <si>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</si>
  <si>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</si>
  <si>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</si>
  <si>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</si>
  <si>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</si>
  <si>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</si>
  <si>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</si>
  <si>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</si>
  <si>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</si>
  <si>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</si>
  <si>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</si>
  <si>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</si>
  <si>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</si>
  <si>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</si>
  <si>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</si>
  <si>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</si>
  <si>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</si>
  <si>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</si>
  <si>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</si>
  <si>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</si>
  <si>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</si>
  <si>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</si>
  <si>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</si>
  <si>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</si>
  <si>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</si>
  <si>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</si>
  <si>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</si>
  <si>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</si>
  <si>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</si>
  <si>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</si>
  <si>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</si>
  <si>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</si>
  <si>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</si>
  <si>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</si>
  <si>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</si>
  <si>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</si>
  <si>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</si>
  <si>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</si>
  <si>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</si>
  <si>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</si>
  <si>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</si>
  <si>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</si>
  <si>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</si>
  <si>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</si>
  <si>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</si>
  <si>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</si>
  <si>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</si>
  <si>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</si>
  <si>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</si>
  <si>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</si>
  <si>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</si>
  <si>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</si>
  <si>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</si>
  <si>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</si>
  <si>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</si>
  <si>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</si>
  <si>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</si>
  <si>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</si>
  <si>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</si>
  <si>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</si>
  <si>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</si>
  <si>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</si>
  <si>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</si>
  <si>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</si>
  <si>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</si>
  <si>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</si>
  <si>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</si>
  <si>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</si>
  <si>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</si>
  <si>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</si>
  <si>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</si>
  <si>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</si>
  <si>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</si>
  <si>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</si>
  <si>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</si>
  <si>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</si>
  <si>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</si>
  <si>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</si>
  <si>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</si>
  <si>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</si>
  <si>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</si>
  <si>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</si>
  <si>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</si>
  <si>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</si>
  <si>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</si>
  <si>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</si>
  <si>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</si>
  <si>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</si>
  <si>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</si>
  <si>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</si>
  <si>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</si>
  <si>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</si>
  <si>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</si>
  <si>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</si>
  <si>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</si>
  <si>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</si>
  <si>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</si>
  <si>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</si>
  <si>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</si>
  <si>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</si>
  <si>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</si>
  <si>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</si>
  <si>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</si>
  <si>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</si>
  <si>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</si>
  <si>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</si>
  <si>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</si>
  <si>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</si>
  <si>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</si>
  <si>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</si>
  <si>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</si>
  <si>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</si>
  <si>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</si>
  <si>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</si>
  <si>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</si>
  <si>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</si>
  <si>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</si>
  <si>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</si>
  <si>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</si>
  <si>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</si>
  <si>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</si>
  <si>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</si>
  <si>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</si>
  <si>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</si>
  <si>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</si>
  <si>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</si>
  <si>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</si>
  <si>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</si>
  <si>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</si>
  <si>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</si>
  <si>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</si>
  <si>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</si>
  <si>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</si>
  <si>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</si>
  <si>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</si>
  <si>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</si>
  <si>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</si>
  <si>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</si>
  <si>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</si>
  <si>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</si>
  <si>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</si>
  <si>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</si>
  <si>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</si>
  <si>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</si>
  <si>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</si>
  <si>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</si>
  <si>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</si>
  <si>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</si>
  <si>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</si>
  <si>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</si>
  <si>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</si>
  <si>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</si>
  <si>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</si>
  <si>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</si>
  <si>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</si>
  <si>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</si>
  <si>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</si>
  <si>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</si>
  <si>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</si>
  <si>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</si>
  <si>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</si>
  <si>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</si>
  <si>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</si>
  <si>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</si>
  <si>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</si>
  <si>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</si>
  <si>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</si>
  <si>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</si>
  <si>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</si>
  <si>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</si>
  <si>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</si>
  <si>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</si>
  <si>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</si>
  <si>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</si>
  <si>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</si>
  <si>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</si>
  <si>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</si>
  <si>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</si>
  <si>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</si>
  <si>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</si>
  <si>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</si>
  <si>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</si>
  <si>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</si>
  <si>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</si>
  <si>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</si>
  <si>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</si>
  <si>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</si>
  <si>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</si>
  <si>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</si>
  <si>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</si>
  <si>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</si>
  <si>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</si>
  <si>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</si>
  <si>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</si>
  <si>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</si>
  <si>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</si>
  <si>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</si>
  <si>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</si>
  <si>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</si>
  <si>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</si>
  <si>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</si>
  <si>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</si>
  <si>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</si>
  <si>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</si>
  <si>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</si>
  <si>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</si>
  <si>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</si>
  <si>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</si>
  <si>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</si>
  <si>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</si>
  <si>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</si>
  <si>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</si>
  <si>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</si>
  <si>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</si>
  <si>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</si>
  <si>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</si>
  <si>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</si>
  <si>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</si>
  <si>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</si>
  <si>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</si>
  <si>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</si>
  <si>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</si>
  <si>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</si>
  <si>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</si>
  <si>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</si>
  <si>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</si>
  <si>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</si>
  <si>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</si>
  <si>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</si>
  <si>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</si>
  <si>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</si>
  <si>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</si>
  <si>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</si>
  <si>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</si>
  <si>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</si>
  <si>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</si>
  <si>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</si>
  <si>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</si>
  <si>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</si>
  <si>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</si>
  <si>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</si>
  <si>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</si>
  <si>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</si>
  <si>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</si>
  <si>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</si>
  <si>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</si>
  <si>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</si>
  <si>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</si>
  <si>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</si>
  <si>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</si>
  <si>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</si>
  <si>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</si>
  <si>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</si>
  <si>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</si>
  <si>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</si>
  <si>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</si>
  <si>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</si>
  <si>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</si>
  <si>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</si>
  <si>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</si>
  <si>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</si>
  <si>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</si>
  <si>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</si>
  <si>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</si>
  <si>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</si>
  <si>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</si>
  <si>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</si>
  <si>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</si>
  <si>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</si>
  <si>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</si>
  <si>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</si>
  <si>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</si>
  <si>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</si>
  <si>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</si>
  <si>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</si>
  <si>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</si>
  <si>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</si>
  <si>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</si>
  <si>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</si>
  <si>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</si>
  <si>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</si>
  <si>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</si>
  <si>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</si>
  <si>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</si>
  <si>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</si>
  <si>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</si>
  <si>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</si>
  <si>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</si>
  <si>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</si>
  <si>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</si>
  <si>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</si>
  <si>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</si>
  <si>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</si>
  <si>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</si>
  <si>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</si>
  <si>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</si>
  <si>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</si>
  <si>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</si>
  <si>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</si>
  <si>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</si>
  <si>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</si>
  <si>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</si>
  <si>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</si>
  <si>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</si>
  <si>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</si>
  <si>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</si>
  <si>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</si>
  <si>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</si>
  <si>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</si>
  <si>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</si>
  <si>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</si>
  <si>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</si>
  <si>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</si>
  <si>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</si>
  <si>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</si>
  <si>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</si>
  <si>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</si>
  <si>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</si>
  <si>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</si>
  <si>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</si>
  <si>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</si>
  <si>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</si>
  <si>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</si>
  <si>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</si>
  <si>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</si>
  <si>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</si>
  <si>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</si>
  <si>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</si>
  <si>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</si>
  <si>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</si>
  <si>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</si>
  <si>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</si>
  <si>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</si>
  <si>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</si>
  <si>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</si>
  <si>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</si>
  <si>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</si>
  <si>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</si>
  <si>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</si>
  <si>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</si>
  <si>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</si>
  <si>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</si>
  <si>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</si>
  <si>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</si>
  <si>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</si>
  <si>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</si>
  <si>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</si>
  <si>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</si>
  <si>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</si>
  <si>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</si>
  <si>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</si>
  <si>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</si>
  <si>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</si>
  <si>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</si>
  <si>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</si>
  <si>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</si>
  <si>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</si>
  <si>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</si>
  <si>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</si>
  <si>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</si>
  <si>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</si>
  <si>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</si>
  <si>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</si>
  <si>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</si>
  <si>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</si>
  <si>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</si>
  <si>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</si>
  <si>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</si>
  <si>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</si>
  <si>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</si>
  <si>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</si>
  <si>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</si>
  <si>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</si>
  <si>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</si>
  <si>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</si>
  <si>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</si>
  <si>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</si>
  <si>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</si>
  <si>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</si>
  <si>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</si>
  <si>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</si>
  <si>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</si>
  <si>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</si>
  <si>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</si>
  <si>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</si>
  <si>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</si>
  <si>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</si>
  <si>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</si>
  <si>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</si>
  <si>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</si>
  <si>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</si>
  <si>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</si>
  <si>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</si>
  <si>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</si>
  <si>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</si>
  <si>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</si>
  <si>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</si>
  <si>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</si>
  <si>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</si>
  <si>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</si>
  <si>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</si>
  <si>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</si>
  <si>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</si>
  <si>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</si>
  <si>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</si>
  <si>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</si>
  <si>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</si>
  <si>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</si>
  <si>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</si>
  <si>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</si>
  <si>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</si>
  <si>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</si>
  <si>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</si>
  <si>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</si>
  <si>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</si>
  <si>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</si>
  <si>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</si>
  <si>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</si>
  <si>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</si>
  <si>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</si>
  <si>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</si>
  <si>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</si>
  <si>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</si>
  <si>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</si>
  <si>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</si>
  <si>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</si>
  <si>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</si>
  <si>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</si>
  <si>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</si>
  <si>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</si>
  <si>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</si>
  <si>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</si>
  <si>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</si>
  <si>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</si>
  <si>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</si>
  <si>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</si>
  <si>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</si>
  <si>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</si>
  <si>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</si>
  <si>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</si>
  <si>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</si>
  <si>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</si>
  <si>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</si>
  <si>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</si>
  <si>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</si>
  <si>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</si>
  <si>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</si>
  <si>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</si>
  <si>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</si>
  <si>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</si>
  <si>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</si>
  <si>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</si>
  <si>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</si>
  <si>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</si>
  <si>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</si>
  <si>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</si>
  <si>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</si>
  <si>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</si>
  <si>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</si>
  <si>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</si>
  <si>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</si>
  <si>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</si>
  <si>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</si>
  <si>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</si>
  <si>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</si>
  <si>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</si>
  <si>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</si>
  <si>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</si>
  <si>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</si>
  <si>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</si>
  <si>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</si>
  <si>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</si>
  <si>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</si>
  <si>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</si>
  <si>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</si>
  <si>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</si>
  <si>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</si>
  <si>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</si>
  <si>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</si>
  <si>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</si>
  <si>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</si>
  <si>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</si>
  <si>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</si>
  <si>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</si>
  <si>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</si>
  <si>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</si>
  <si>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</si>
  <si>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</si>
  <si>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</si>
  <si>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</si>
  <si>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</si>
  <si>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</si>
  <si>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</si>
  <si>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</si>
  <si>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</si>
  <si>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</si>
  <si>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</si>
  <si>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</si>
  <si>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</si>
  <si>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</si>
  <si>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</si>
  <si>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</si>
  <si>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</si>
  <si>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</si>
  <si>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</si>
  <si>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</si>
  <si>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</si>
  <si>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</si>
  <si>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</si>
  <si>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</si>
  <si>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</si>
  <si>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</si>
  <si>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</si>
  <si>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</si>
  <si>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</si>
  <si>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</si>
  <si>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</si>
  <si>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</si>
  <si>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</si>
  <si>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</si>
  <si>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</si>
  <si>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</si>
  <si>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</si>
  <si>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</si>
  <si>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</si>
  <si>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</si>
  <si>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</si>
  <si>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</si>
  <si>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</si>
  <si>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</si>
  <si>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</si>
  <si>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</si>
  <si>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</si>
  <si>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</si>
  <si>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</si>
  <si>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</si>
  <si>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</si>
  <si>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</si>
  <si>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</si>
  <si>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</si>
  <si>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</si>
  <si>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</si>
  <si>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</si>
  <si>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</si>
  <si>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</si>
  <si>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</si>
  <si>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</si>
  <si>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</si>
  <si>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</si>
  <si>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</si>
  <si>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</si>
  <si>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</si>
  <si>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</si>
  <si>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</si>
  <si>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</si>
  <si>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</si>
  <si>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</si>
  <si>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</si>
  <si>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</si>
  <si>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</si>
  <si>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</si>
  <si>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</si>
  <si>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</si>
  <si>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</si>
  <si>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</si>
  <si>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</si>
  <si>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</si>
  <si>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</si>
  <si>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</si>
  <si>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</si>
  <si>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</si>
  <si>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</si>
  <si>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</si>
  <si>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</si>
  <si>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</si>
  <si>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</si>
  <si>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</si>
  <si>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</si>
  <si>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</si>
  <si>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</si>
  <si>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</si>
  <si>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</si>
  <si>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</si>
  <si>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</si>
  <si>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</si>
  <si>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</si>
  <si>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</si>
  <si>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</si>
  <si>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</si>
  <si>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</si>
  <si>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</si>
  <si>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</si>
  <si>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</si>
  <si>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</si>
  <si>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</si>
  <si>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</si>
  <si>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</si>
  <si>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</si>
  <si>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</si>
  <si>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</si>
  <si>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</si>
  <si>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</si>
  <si>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</si>
  <si>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</si>
  <si>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</si>
  <si>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</si>
  <si>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</si>
  <si>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</si>
  <si>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</si>
  <si>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</si>
  <si>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</si>
  <si>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</si>
  <si>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</si>
  <si>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</si>
  <si>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</si>
  <si>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</si>
  <si>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</si>
  <si>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</si>
  <si>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</si>
  <si>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</si>
  <si>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</si>
  <si>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</si>
  <si>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</si>
  <si>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</si>
  <si>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</si>
  <si>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</si>
  <si>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</si>
  <si>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</si>
  <si>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</si>
  <si>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</si>
  <si>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</si>
  <si>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</si>
  <si>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</si>
  <si>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</si>
  <si>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</si>
  <si>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</si>
  <si>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</si>
  <si>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</si>
  <si>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</si>
  <si>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</si>
  <si>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</si>
  <si>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</si>
  <si>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</si>
  <si>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</si>
  <si>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</si>
  <si>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</si>
  <si>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</si>
  <si>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</si>
  <si>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</si>
  <si>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</si>
  <si>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</si>
  <si>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</si>
  <si>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</si>
  <si>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</si>
  <si>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</si>
  <si>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</si>
  <si>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</si>
  <si>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</si>
  <si>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</si>
  <si>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</si>
  <si>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</si>
  <si>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</si>
  <si>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</si>
  <si>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</si>
  <si>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</si>
  <si>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</si>
  <si>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</si>
  <si>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</si>
  <si>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</si>
  <si>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</si>
  <si>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</si>
  <si>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</si>
  <si>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</si>
  <si>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</si>
  <si>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</si>
  <si>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</si>
  <si>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</si>
  <si>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</si>
  <si>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</si>
  <si>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</si>
  <si>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</si>
  <si>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</si>
  <si>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</si>
  <si>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</si>
  <si>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</si>
  <si>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</si>
  <si>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</si>
  <si>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</si>
  <si>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</si>
  <si>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</si>
  <si>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</si>
  <si>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</si>
  <si>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</si>
  <si>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</si>
  <si>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</si>
  <si>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</si>
  <si>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</si>
  <si>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</si>
  <si>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</si>
  <si>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</si>
  <si>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</si>
  <si>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</si>
  <si>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</si>
  <si>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</si>
  <si>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</si>
  <si>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</si>
  <si>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</si>
  <si>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</si>
  <si>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</si>
  <si>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</si>
  <si>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</si>
  <si>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</si>
  <si>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</si>
  <si>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</si>
  <si>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</si>
  <si>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</si>
  <si>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</si>
  <si>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</si>
  <si>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</si>
  <si>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</si>
  <si>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</si>
  <si>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</si>
  <si>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</si>
  <si>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</si>
  <si>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</si>
  <si>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</si>
  <si>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</si>
  <si>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</si>
  <si>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</si>
  <si>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</si>
  <si>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</si>
  <si>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</si>
  <si>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</si>
  <si>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</si>
  <si>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</si>
  <si>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</si>
  <si>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</si>
  <si>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</si>
  <si>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</si>
  <si>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</si>
  <si>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</si>
  <si>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</si>
  <si>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</si>
  <si>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</si>
  <si>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</si>
  <si>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</si>
  <si>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</si>
  <si>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</si>
  <si>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</si>
  <si>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</si>
  <si>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</si>
  <si>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</si>
  <si>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</si>
  <si>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</si>
  <si>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</si>
  <si>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</si>
  <si>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</si>
  <si>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</si>
  <si>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</si>
  <si>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</si>
  <si>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</si>
  <si>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</si>
  <si>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</si>
  <si>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</si>
  <si>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</si>
  <si>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</si>
  <si>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</si>
  <si>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</si>
  <si>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</si>
  <si>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</si>
  <si>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</si>
  <si>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</si>
  <si>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</si>
  <si>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</si>
  <si>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</si>
  <si>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</si>
  <si>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</si>
  <si>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</si>
  <si>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</si>
  <si>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</si>
  <si>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</si>
  <si>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</si>
  <si>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</si>
  <si>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</si>
  <si>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</si>
  <si>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</si>
  <si>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</si>
  <si>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</si>
  <si>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</si>
  <si>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</si>
  <si>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</si>
  <si>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</si>
  <si>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</si>
  <si>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</si>
  <si>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</si>
  <si>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</si>
  <si>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</si>
  <si>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</si>
  <si>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</si>
  <si>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</si>
  <si>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</si>
  <si>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</si>
  <si>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</si>
  <si>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</si>
  <si>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</si>
  <si>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</si>
  <si>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</si>
  <si>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</si>
  <si>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</si>
  <si>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</si>
  <si>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</si>
  <si>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</si>
  <si>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</si>
  <si>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</si>
  <si>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</si>
  <si>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</si>
  <si>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</si>
  <si>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</si>
  <si>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</si>
  <si>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</si>
  <si>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</si>
  <si>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</si>
  <si>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</si>
  <si>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</si>
  <si>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</si>
  <si>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</si>
  <si>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</si>
  <si>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</si>
  <si>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</si>
  <si>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</si>
  <si>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</si>
  <si>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</si>
  <si>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</si>
  <si>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</si>
  <si>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</si>
  <si>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</si>
  <si>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</si>
  <si>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</si>
  <si>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</si>
  <si>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</si>
  <si>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</si>
  <si>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</si>
  <si>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</si>
  <si>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</si>
  <si>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</si>
  <si>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</si>
  <si>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</si>
  <si>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</si>
  <si>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</si>
  <si>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</si>
  <si>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</si>
  <si>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</si>
  <si>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</si>
  <si>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</si>
  <si>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</si>
  <si>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</si>
  <si>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</si>
  <si>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</si>
  <si>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</si>
  <si>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</si>
  <si>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</si>
  <si>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</si>
  <si>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</si>
  <si>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</si>
  <si>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</si>
  <si>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</si>
  <si>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</si>
  <si>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</si>
  <si>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</si>
  <si>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</si>
  <si>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</si>
  <si>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</si>
  <si>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</si>
  <si>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</si>
  <si>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</si>
  <si>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</si>
  <si>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</si>
  <si>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</si>
  <si>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</si>
  <si>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</si>
  <si>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</si>
  <si>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</si>
  <si>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</si>
  <si>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</si>
  <si>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</si>
  <si>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</si>
  <si>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</si>
  <si>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</si>
  <si>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</si>
  <si>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</si>
  <si>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</si>
  <si>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</si>
  <si>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</si>
  <si>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</si>
  <si>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</si>
  <si>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</si>
  <si>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</si>
  <si>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</si>
  <si>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</si>
  <si>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</si>
  <si>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</si>
  <si>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</si>
  <si>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</si>
  <si>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</si>
  <si>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</si>
  <si>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</si>
  <si>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</si>
  <si>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</si>
  <si>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</si>
  <si>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</si>
  <si>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</si>
  <si>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</si>
  <si>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</si>
  <si>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</si>
  <si>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</si>
  <si>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</si>
  <si>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</si>
  <si>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</si>
  <si>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</si>
  <si>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</si>
  <si>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</si>
  <si>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</si>
  <si>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</si>
  <si>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</si>
  <si>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</si>
  <si>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</si>
  <si>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</si>
  <si>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</si>
  <si>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</si>
  <si>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</si>
  <si>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</si>
  <si>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</si>
  <si>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</si>
  <si>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</si>
  <si>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</si>
  <si>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</si>
  <si>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</si>
  <si>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</si>
  <si>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</si>
  <si>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</si>
  <si>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</si>
  <si>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</si>
  <si>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</si>
  <si>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</si>
  <si>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</si>
  <si>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</si>
  <si>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</si>
  <si>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</si>
  <si>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</si>
  <si>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</si>
  <si>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</si>
  <si>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</si>
  <si>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</si>
  <si>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</si>
  <si>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</si>
  <si>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</si>
  <si>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</si>
  <si>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</si>
  <si>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</si>
  <si>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</si>
  <si>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</si>
  <si>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</si>
  <si>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</si>
  <si>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</si>
  <si>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</si>
  <si>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</si>
  <si>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</si>
  <si>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</si>
  <si>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</si>
  <si>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</si>
  <si>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</si>
  <si>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</si>
  <si>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</si>
  <si>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</si>
  <si>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</si>
  <si>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</si>
  <si>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</si>
  <si>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</si>
  <si>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</si>
  <si>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</si>
  <si>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</si>
  <si>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</si>
  <si>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</si>
  <si>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</si>
  <si>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</si>
  <si>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</si>
  <si>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</si>
  <si>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</si>
  <si>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</si>
  <si>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</si>
  <si>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</si>
  <si>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</si>
  <si>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</si>
  <si>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</si>
  <si>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</si>
  <si>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</si>
  <si>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</si>
  <si>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</si>
  <si>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</si>
  <si>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</si>
  <si>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</si>
  <si>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</si>
  <si>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</si>
  <si>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</si>
  <si>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</si>
  <si>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</si>
  <si>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</si>
  <si>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</si>
  <si>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</si>
  <si>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</si>
  <si>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</si>
  <si>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</si>
  <si>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</si>
  <si>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</si>
  <si>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</si>
  <si>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</si>
  <si>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</si>
  <si>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</si>
  <si>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</si>
  <si>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</si>
  <si>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</si>
  <si>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</si>
  <si>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</si>
  <si>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</si>
  <si>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</si>
  <si>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</si>
  <si>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</si>
  <si>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</si>
  <si>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</si>
  <si>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</si>
  <si>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</si>
  <si>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</si>
  <si>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</si>
  <si>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</si>
  <si>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</si>
  <si>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</si>
  <si>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</si>
  <si>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</si>
  <si>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</si>
  <si>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</si>
  <si>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</si>
  <si>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</si>
  <si>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</si>
  <si>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</si>
  <si>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</si>
  <si>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</si>
  <si>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</si>
  <si>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</si>
  <si>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</si>
  <si>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</si>
  <si>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</si>
  <si>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</si>
  <si>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</si>
  <si>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</si>
  <si>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</si>
  <si>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</si>
  <si>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</si>
  <si>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</si>
  <si>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</si>
  <si>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</si>
  <si>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</si>
  <si>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</si>
  <si>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</si>
  <si>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</si>
  <si>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</si>
  <si>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</si>
  <si>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</si>
  <si>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</si>
  <si>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</si>
  <si>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</si>
  <si>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</si>
  <si>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</si>
  <si>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</si>
  <si>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</si>
  <si>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</si>
  <si>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</si>
  <si>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</si>
  <si>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</si>
  <si>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</si>
  <si>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</si>
  <si>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</si>
  <si>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</si>
  <si>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</si>
  <si>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</si>
  <si>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</si>
  <si>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</si>
  <si>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</si>
  <si>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</si>
  <si>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</si>
  <si>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</si>
  <si>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</si>
  <si>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</si>
  <si>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</si>
  <si>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</si>
  <si>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</si>
  <si>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</si>
  <si>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</si>
  <si>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</si>
  <si>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</si>
  <si>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</si>
  <si>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</si>
  <si>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</si>
  <si>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</si>
  <si>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</si>
  <si>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</si>
  <si>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</si>
  <si>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</si>
  <si>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</si>
  <si>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</si>
  <si>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</si>
  <si>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</si>
  <si>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</si>
  <si>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</si>
  <si>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</si>
  <si>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</si>
  <si>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</si>
  <si>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</si>
  <si>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</si>
  <si>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</si>
  <si>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</si>
  <si>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</si>
  <si>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</si>
  <si>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</si>
  <si>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</si>
  <si>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</si>
  <si>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</si>
  <si>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</si>
  <si>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</si>
  <si>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</si>
  <si>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</si>
  <si>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</si>
  <si>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</si>
  <si>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</si>
  <si>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</si>
  <si>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</si>
  <si>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</si>
  <si>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</si>
  <si>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</si>
  <si>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</si>
  <si>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</si>
  <si>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</si>
  <si>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</si>
  <si>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</si>
  <si>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</si>
  <si>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</si>
  <si>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</si>
  <si>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</si>
  <si>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</si>
  <si>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</si>
  <si>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</si>
  <si>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</si>
  <si>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</si>
  <si>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</si>
  <si>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</si>
  <si>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</si>
  <si>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</si>
  <si>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</si>
  <si>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</si>
  <si>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</si>
  <si>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</si>
  <si>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</si>
  <si>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</si>
  <si>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</si>
  <si>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</si>
  <si>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</si>
  <si>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</si>
  <si>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</si>
  <si>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</si>
  <si>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</si>
  <si>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</si>
  <si>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</si>
  <si>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</si>
  <si>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</si>
  <si>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</si>
  <si>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</si>
  <si>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</si>
  <si>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</si>
  <si>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</si>
  <si>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</si>
  <si>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</si>
  <si>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</si>
  <si>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</si>
  <si>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</si>
  <si>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</si>
  <si>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</si>
  <si>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</si>
  <si>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</si>
  <si>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</si>
  <si>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</si>
  <si>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</si>
  <si>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</si>
  <si>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</si>
  <si>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</si>
  <si>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</si>
  <si>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</si>
  <si>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</si>
  <si>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</si>
  <si>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</si>
  <si>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</si>
  <si>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</si>
  <si>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</si>
  <si>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</si>
  <si>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</si>
  <si>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</si>
  <si>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</si>
  <si>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</si>
  <si>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</si>
  <si>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</si>
  <si>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</si>
  <si>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</si>
  <si>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</si>
  <si>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</si>
  <si>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</si>
  <si>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</si>
  <si>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</si>
  <si>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</si>
  <si>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</si>
  <si>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</si>
  <si>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</si>
  <si>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</si>
  <si>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</si>
  <si>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</si>
  <si>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</si>
  <si>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</si>
  <si>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</si>
  <si>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</si>
  <si>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</si>
  <si>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</si>
  <si>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</si>
  <si>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</si>
  <si>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</si>
  <si>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</si>
  <si>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</si>
  <si>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</si>
  <si>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</si>
  <si>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</si>
  <si>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</si>
  <si>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</si>
  <si>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</si>
  <si>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</si>
  <si>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</si>
  <si>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</si>
  <si>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</si>
  <si>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</si>
  <si>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</si>
  <si>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</si>
  <si>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</si>
  <si>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</si>
  <si>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</si>
  <si>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</si>
  <si>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</si>
  <si>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</si>
  <si>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</si>
  <si>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</si>
  <si>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</si>
  <si>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</si>
  <si>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</si>
  <si>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</si>
  <si>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</si>
  <si>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</si>
  <si>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</si>
  <si>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</si>
  <si>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</si>
  <si>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</si>
  <si>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</si>
  <si>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</si>
  <si>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</si>
  <si>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</si>
  <si>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</si>
  <si>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</si>
  <si>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</si>
  <si>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</si>
  <si>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</si>
  <si>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</si>
  <si>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</si>
  <si>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</si>
  <si>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</si>
  <si>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</si>
  <si>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</si>
  <si>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</si>
  <si>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</si>
  <si>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</si>
  <si>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</si>
  <si>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</si>
  <si>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</si>
  <si>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</si>
  <si>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</si>
  <si>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</si>
  <si>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</si>
  <si>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</si>
  <si>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</si>
  <si>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</si>
  <si>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</si>
  <si>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</si>
  <si>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</si>
  <si>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</si>
  <si>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</si>
  <si>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</si>
  <si>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</si>
  <si>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</si>
  <si>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</si>
  <si>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</si>
  <si>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</si>
  <si>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</si>
  <si>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</si>
  <si>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</si>
  <si>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</si>
  <si>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</si>
  <si>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</si>
  <si>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</si>
  <si>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</si>
  <si>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</si>
  <si>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</si>
  <si>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</si>
  <si>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</si>
  <si>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</si>
  <si>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</si>
  <si>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</si>
  <si>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</si>
  <si>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</si>
  <si>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</si>
  <si>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</si>
  <si>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</si>
  <si>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</si>
  <si>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</si>
  <si>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</si>
  <si>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</si>
  <si>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</si>
  <si>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</si>
  <si>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</si>
  <si>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</si>
  <si>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</si>
  <si>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</si>
  <si>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</si>
  <si>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</si>
  <si>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</si>
  <si>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</si>
  <si>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</si>
  <si>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</si>
  <si>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</si>
  <si>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</si>
  <si>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</si>
  <si>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</si>
  <si>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</si>
  <si>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</si>
  <si>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</si>
  <si>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</si>
  <si>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</si>
  <si>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</si>
  <si>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</si>
  <si>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</si>
  <si>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</si>
  <si>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</si>
  <si>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</si>
  <si>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</si>
  <si>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</si>
  <si>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</si>
  <si>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</si>
  <si>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</si>
  <si>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</si>
  <si>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</si>
  <si>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</si>
  <si>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</si>
  <si>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</si>
  <si>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</si>
  <si>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</si>
  <si>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</si>
  <si>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</si>
  <si>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</si>
  <si>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</si>
  <si>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</si>
  <si>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</si>
  <si>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</si>
  <si>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</si>
  <si>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</si>
  <si>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</si>
  <si>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</si>
  <si>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</si>
  <si>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</si>
  <si>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</si>
  <si>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</si>
  <si>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</si>
  <si>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</si>
  <si>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</si>
  <si>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</si>
  <si>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</si>
  <si>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</si>
  <si>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</si>
  <si>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</si>
  <si>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</si>
  <si>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</si>
  <si>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</si>
  <si>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</si>
  <si>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</si>
  <si>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</si>
  <si>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</si>
  <si>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</si>
  <si>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</si>
  <si>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</si>
  <si>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</si>
  <si>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</si>
  <si>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</si>
  <si>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</si>
  <si>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</si>
  <si>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</si>
  <si>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</si>
  <si>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</si>
  <si>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</si>
  <si>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</si>
  <si>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</si>
  <si>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</si>
  <si>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</si>
  <si>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</si>
  <si>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</si>
  <si>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</si>
  <si>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</si>
  <si>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</si>
  <si>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</si>
  <si>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</si>
  <si>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</si>
  <si>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</si>
  <si>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</si>
  <si>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</si>
  <si>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</si>
  <si>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</si>
  <si>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</si>
  <si>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</si>
  <si>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</si>
  <si>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</si>
  <si>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</si>
  <si>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</si>
  <si>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</si>
  <si>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</si>
  <si>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</si>
  <si>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</si>
  <si>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</si>
  <si>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</si>
  <si>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</si>
  <si>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</si>
  <si>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</si>
  <si>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</si>
  <si>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</si>
  <si>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</si>
  <si>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</si>
  <si>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</si>
  <si>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</si>
  <si>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</si>
  <si>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</si>
  <si>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</si>
  <si>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</si>
  <si>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</si>
  <si>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</si>
  <si>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</si>
  <si>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</si>
  <si>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</si>
  <si>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</si>
  <si>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</si>
  <si>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</si>
  <si>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</si>
  <si>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</si>
  <si>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</si>
  <si>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</si>
  <si>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</si>
  <si>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</si>
  <si>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</si>
  <si>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</si>
  <si>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</si>
  <si>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</si>
  <si>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</si>
  <si>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</si>
  <si>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</si>
  <si>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</si>
  <si>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</si>
  <si>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</si>
  <si>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</si>
  <si>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</si>
  <si>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</si>
  <si>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</si>
  <si>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</si>
  <si>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</si>
  <si>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</si>
  <si>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</si>
  <si>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</si>
  <si>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</si>
  <si>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</si>
  <si>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</si>
  <si>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</si>
  <si>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</si>
  <si>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</si>
  <si>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</si>
  <si>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</si>
  <si>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</si>
  <si>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</si>
  <si>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</si>
  <si>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</si>
  <si>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</si>
  <si>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</si>
  <si>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</si>
  <si>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</si>
  <si>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</si>
  <si>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</si>
  <si>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</si>
  <si>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</si>
  <si>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</si>
  <si>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</si>
  <si>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</si>
  <si>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</si>
  <si>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</si>
  <si>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</si>
  <si>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</si>
  <si>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</si>
  <si>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</si>
  <si>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</si>
  <si>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</si>
  <si>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</si>
  <si>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</si>
  <si>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</si>
  <si>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</si>
  <si>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</si>
  <si>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</si>
  <si>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</si>
  <si>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</si>
  <si>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</si>
  <si>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</si>
  <si>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</si>
  <si>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</si>
  <si>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</si>
  <si>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</si>
  <si>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</si>
  <si>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</si>
  <si>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</si>
  <si>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</si>
  <si>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</si>
  <si>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</si>
  <si>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</si>
  <si>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</si>
  <si>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</si>
  <si>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</si>
  <si>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</si>
  <si>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</si>
  <si>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</si>
  <si>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</si>
  <si>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</si>
  <si>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</si>
  <si>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</si>
  <si>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</si>
  <si>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</si>
  <si>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</si>
  <si>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</si>
  <si>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</si>
  <si>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</si>
  <si>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</si>
  <si>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</si>
  <si>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</si>
  <si>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</si>
  <si>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</si>
  <si>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</si>
  <si>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</si>
  <si>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</si>
  <si>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</si>
  <si>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</si>
  <si>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</si>
  <si>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</si>
  <si>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</si>
  <si>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</si>
  <si>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</si>
  <si>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</si>
  <si>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</si>
  <si>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</si>
  <si>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</si>
  <si>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</si>
  <si>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</si>
  <si>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</si>
  <si>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</si>
  <si>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</si>
  <si>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</si>
  <si>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</si>
  <si>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</si>
  <si>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</si>
  <si>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</si>
  <si>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</si>
  <si>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</si>
  <si>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</si>
  <si>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</si>
  <si>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</si>
  <si>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</si>
  <si>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</si>
  <si>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</si>
  <si>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</si>
  <si>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</si>
  <si>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</si>
  <si>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</si>
  <si>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</si>
  <si>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</si>
  <si>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</si>
  <si>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</si>
  <si>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</si>
  <si>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</si>
  <si>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</si>
  <si>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</si>
  <si>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</si>
  <si>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</si>
  <si>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</si>
  <si>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</si>
  <si>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</si>
  <si>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</si>
  <si>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</si>
  <si>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</si>
  <si>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</si>
  <si>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</si>
  <si>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</si>
  <si>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</si>
  <si>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</si>
  <si>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</si>
  <si>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</si>
  <si>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</si>
  <si>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</si>
  <si>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</si>
  <si>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</si>
  <si>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</si>
  <si>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</si>
  <si>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</si>
  <si>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</si>
  <si>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</si>
  <si>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</si>
  <si>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</si>
  <si>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</si>
  <si>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</si>
  <si>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</si>
  <si>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</si>
  <si>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</si>
  <si>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</si>
  <si>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</si>
  <si>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</si>
  <si>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</si>
  <si>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</si>
  <si>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</si>
  <si>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</si>
  <si>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</si>
  <si>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</si>
  <si>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</si>
  <si>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</si>
  <si>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</si>
  <si>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</si>
  <si>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</si>
  <si>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</si>
  <si>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</si>
  <si>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</si>
  <si>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</si>
  <si>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</si>
  <si>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</si>
  <si>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</si>
  <si>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</si>
  <si>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</si>
  <si>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</si>
  <si>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</si>
  <si>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</si>
  <si>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</si>
  <si>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</si>
  <si>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</si>
  <si>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</si>
  <si>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</si>
  <si>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</si>
  <si>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</si>
  <si>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</si>
  <si>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</si>
  <si>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</si>
  <si>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</si>
  <si>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</si>
  <si>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</si>
  <si>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</si>
  <si>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</si>
  <si>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</si>
  <si>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</si>
  <si>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</si>
  <si>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</si>
  <si>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</si>
  <si>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</si>
  <si>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</si>
  <si>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</si>
  <si>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</si>
  <si>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</si>
  <si>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</si>
  <si>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</si>
  <si>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</si>
  <si>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</si>
  <si>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</si>
  <si>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</si>
  <si>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</si>
  <si>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</si>
  <si>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</si>
  <si>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</si>
  <si>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</si>
  <si>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</si>
  <si>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</si>
  <si>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</si>
  <si>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</si>
  <si>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</si>
  <si>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</si>
  <si>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</si>
  <si>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</si>
  <si>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</si>
  <si>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</si>
  <si>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</si>
  <si>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</si>
  <si>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</si>
  <si>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</si>
  <si>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</si>
  <si>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</si>
  <si>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</si>
  <si>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</si>
  <si>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</si>
  <si>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</si>
  <si>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</si>
  <si>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</si>
  <si>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</si>
  <si>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</si>
  <si>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</si>
  <si>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</si>
  <si>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</si>
  <si>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</si>
  <si>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</si>
  <si>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</si>
  <si>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</si>
  <si>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</si>
  <si>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</si>
  <si>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</si>
  <si>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</si>
  <si>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</si>
  <si>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</si>
  <si>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</si>
  <si>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</si>
  <si>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</si>
  <si>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</si>
  <si>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</si>
  <si>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</si>
  <si>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</si>
  <si>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</si>
  <si>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</si>
  <si>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</si>
  <si>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</si>
  <si>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</si>
  <si>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</si>
  <si>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</si>
  <si>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</si>
  <si>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</si>
  <si>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</si>
  <si>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</si>
  <si>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</si>
  <si>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</si>
  <si>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</si>
  <si>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</si>
  <si>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</si>
  <si>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</si>
  <si>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</si>
  <si>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</si>
  <si>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</si>
  <si>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</si>
  <si>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</si>
  <si>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</si>
  <si>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</si>
  <si>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</si>
  <si>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</si>
  <si>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</si>
  <si>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</si>
  <si>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</si>
  <si>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</si>
  <si>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</si>
  <si>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</si>
  <si>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</si>
  <si>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</si>
  <si>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</si>
  <si>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</si>
  <si>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</si>
  <si>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</si>
  <si>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</si>
  <si>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</si>
  <si>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</si>
  <si>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</si>
  <si>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</si>
  <si>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</si>
  <si>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</si>
  <si>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</si>
  <si>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</si>
  <si>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</si>
  <si>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</si>
  <si>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</si>
  <si>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</si>
  <si>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</si>
  <si>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</si>
  <si>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</si>
  <si>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</si>
  <si>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</si>
  <si>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</si>
  <si>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</si>
  <si>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</si>
  <si>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</si>
  <si>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</si>
  <si>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</si>
  <si>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</si>
  <si>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</si>
  <si>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</si>
  <si>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</si>
  <si>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</si>
  <si>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</si>
  <si>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</si>
  <si>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</si>
  <si>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</si>
  <si>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</si>
  <si>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</si>
  <si>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</si>
  <si>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</si>
  <si>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</si>
  <si>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</si>
  <si>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</si>
  <si>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</si>
  <si>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</si>
  <si>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</si>
  <si>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</si>
  <si>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</si>
  <si>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</si>
  <si>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</si>
  <si>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</si>
  <si>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</si>
  <si>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</si>
  <si>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</si>
  <si>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</si>
  <si>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</si>
  <si>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</si>
  <si>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</si>
  <si>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</si>
  <si>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</si>
  <si>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</si>
  <si>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</si>
  <si>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</si>
  <si>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</si>
  <si>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</si>
  <si>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</si>
  <si>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</si>
  <si>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</si>
  <si>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</si>
  <si>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</si>
  <si>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</si>
  <si>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</si>
  <si>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</si>
  <si>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</si>
  <si>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</si>
  <si>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</si>
  <si>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</si>
  <si>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</si>
  <si>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</si>
  <si>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</si>
  <si>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</si>
  <si>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</si>
  <si>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</si>
  <si>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</si>
  <si>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</si>
  <si>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</si>
  <si>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</si>
  <si>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</si>
  <si>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</si>
  <si>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</si>
  <si>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</si>
  <si>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</si>
  <si>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</si>
  <si>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</si>
  <si>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</si>
  <si>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</si>
  <si>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</si>
  <si>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</si>
  <si>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</si>
  <si>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</si>
  <si>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</si>
  <si>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</si>
  <si>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</si>
  <si>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</si>
  <si>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</si>
  <si>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</si>
  <si>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</si>
  <si>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</si>
  <si>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</si>
  <si>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</si>
  <si>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</si>
  <si>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</si>
  <si>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</si>
  <si>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</si>
  <si>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</si>
  <si>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</si>
  <si>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</si>
  <si>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</si>
  <si>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</si>
  <si>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</si>
  <si>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</si>
  <si>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</si>
  <si>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</si>
  <si>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</si>
  <si>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</si>
  <si>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</si>
  <si>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</si>
  <si>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</si>
  <si>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</si>
  <si>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</si>
  <si>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</si>
  <si>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</si>
  <si>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</si>
  <si>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</si>
  <si>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</si>
  <si>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</si>
  <si>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</si>
  <si>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</si>
  <si>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</si>
  <si>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</si>
  <si>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</si>
  <si>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</si>
  <si>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</si>
  <si>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</si>
  <si>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</si>
  <si>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</si>
  <si>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</si>
  <si>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</si>
  <si>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</si>
  <si>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</si>
  <si>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</si>
  <si>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</si>
  <si>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</si>
  <si>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</si>
  <si>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</si>
  <si>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</si>
  <si>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</si>
  <si>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</si>
  <si>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</si>
  <si>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</si>
  <si>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</si>
  <si>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</si>
  <si>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</si>
  <si>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</si>
  <si>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</si>
  <si>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</si>
  <si>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</si>
  <si>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</si>
  <si>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</si>
  <si>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</si>
  <si>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</si>
  <si>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</si>
  <si>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</si>
  <si>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</si>
  <si>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</si>
  <si>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</si>
  <si>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</si>
  <si>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</si>
  <si>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</si>
  <si>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</si>
  <si>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</si>
  <si>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</si>
  <si>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</si>
  <si>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</si>
  <si>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</si>
  <si>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</si>
  <si>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</si>
  <si>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</si>
  <si>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</si>
  <si>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</si>
  <si>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</si>
  <si>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</si>
  <si>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</si>
  <si>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</si>
  <si>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</si>
  <si>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</si>
  <si>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</si>
  <si>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</si>
  <si>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</si>
  <si>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</si>
  <si>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</si>
  <si>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</si>
  <si>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</si>
  <si>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</si>
  <si>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</si>
  <si>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</si>
  <si>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</si>
  <si>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</si>
  <si>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</si>
  <si>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</si>
  <si>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</si>
  <si>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</si>
  <si>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</si>
  <si>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</si>
  <si>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</si>
  <si>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</si>
  <si>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</si>
  <si>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</si>
  <si>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</si>
  <si>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</si>
  <si>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</si>
  <si>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</si>
  <si>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</si>
  <si>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</si>
  <si>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</si>
  <si>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</si>
  <si>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</si>
  <si>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</si>
  <si>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</si>
  <si>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</si>
  <si>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</si>
  <si>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</si>
  <si>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</si>
  <si>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</si>
  <si>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</si>
  <si>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</si>
  <si>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</si>
  <si>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</si>
  <si>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</si>
  <si>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</si>
  <si>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</si>
  <si>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</si>
  <si>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</si>
  <si>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</si>
  <si>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</si>
  <si>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</si>
  <si>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</si>
  <si>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</si>
  <si>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</si>
  <si>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</si>
  <si>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</si>
  <si>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</si>
  <si>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</si>
  <si>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</si>
  <si>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</si>
  <si>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</si>
  <si>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</si>
  <si>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</si>
  <si>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</si>
  <si>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</si>
  <si>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</si>
  <si>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</si>
  <si>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</si>
  <si>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</si>
  <si>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</si>
  <si>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</si>
  <si>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</si>
  <si>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</si>
  <si>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</si>
  <si>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</si>
  <si>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</si>
  <si>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</si>
  <si>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</si>
  <si>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</si>
  <si>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</si>
  <si>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</si>
  <si>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</si>
  <si>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</si>
  <si>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</si>
  <si>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</si>
  <si>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</si>
  <si>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</si>
  <si>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</si>
  <si>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</si>
  <si>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</si>
  <si>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</si>
  <si>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</si>
  <si>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</si>
  <si>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</si>
  <si>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</si>
  <si>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</si>
  <si>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</si>
  <si>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</si>
  <si>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</si>
  <si>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</si>
  <si>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</si>
  <si>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</si>
  <si>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</si>
  <si>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</si>
  <si>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</si>
  <si>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</si>
  <si>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</si>
  <si>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</si>
  <si>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</si>
  <si>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</si>
  <si>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</si>
  <si>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</si>
  <si>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</si>
  <si>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</si>
  <si>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</si>
  <si>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</si>
  <si>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</si>
  <si>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</si>
  <si>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</si>
  <si>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</si>
  <si>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</si>
  <si>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</si>
  <si>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</si>
  <si>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</si>
  <si>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</si>
  <si>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</si>
  <si>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</si>
  <si>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</si>
  <si>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</si>
  <si>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</si>
  <si>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</si>
  <si>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</si>
  <si>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</si>
  <si>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</si>
  <si>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</si>
  <si>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</si>
  <si>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</si>
  <si>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</si>
  <si>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</si>
  <si>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</si>
  <si>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</si>
  <si>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</si>
  <si>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</si>
  <si>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</si>
  <si>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</si>
  <si>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</si>
  <si>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</si>
  <si>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</si>
  <si>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</si>
  <si>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</si>
  <si>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</si>
  <si>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</si>
  <si>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</si>
  <si>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</si>
  <si>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</si>
  <si>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</si>
  <si>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</si>
  <si>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</si>
  <si>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</si>
  <si>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</si>
  <si>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</si>
  <si>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</si>
  <si>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</si>
  <si>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</si>
  <si>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</si>
  <si>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</si>
  <si>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</si>
  <si>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</si>
  <si>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</si>
  <si>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</si>
  <si>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</si>
  <si>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</si>
  <si>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</si>
  <si>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</si>
  <si>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</si>
  <si>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</si>
  <si>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</si>
  <si>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</si>
  <si>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</si>
  <si>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</si>
  <si>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</si>
  <si>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</si>
  <si>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</si>
  <si>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</si>
  <si>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</si>
  <si>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</si>
  <si>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</si>
  <si>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</si>
  <si>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</si>
  <si>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</si>
  <si>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</si>
  <si>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</si>
  <si>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</si>
  <si>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</si>
  <si>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</si>
  <si>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</si>
  <si>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</si>
  <si>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</si>
  <si>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</si>
  <si>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</si>
  <si>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</si>
  <si>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</si>
  <si>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</si>
  <si>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</si>
  <si>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</si>
  <si>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</si>
  <si>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</si>
  <si>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</si>
  <si>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</si>
  <si>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</si>
  <si>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</si>
  <si>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</si>
  <si>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</si>
  <si>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</si>
  <si>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</si>
  <si>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</si>
  <si>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</si>
  <si>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</si>
  <si>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</si>
  <si>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</si>
  <si>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</si>
  <si>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</si>
  <si>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</si>
  <si>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</si>
  <si>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</si>
  <si>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</si>
  <si>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</si>
  <si>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</si>
  <si>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</si>
  <si>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</si>
  <si>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</si>
  <si>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</si>
  <si>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</si>
  <si>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</si>
  <si>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</si>
  <si>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</si>
  <si>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</si>
  <si>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</si>
  <si>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</si>
  <si>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</si>
  <si>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</si>
  <si>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</si>
  <si>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</si>
  <si>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</si>
  <si>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</si>
  <si>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</si>
  <si>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</si>
  <si>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</si>
  <si>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</si>
  <si>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</si>
  <si>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</si>
  <si>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</si>
  <si>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</si>
  <si>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</si>
  <si>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</si>
  <si>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</si>
  <si>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</si>
  <si>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</si>
  <si>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</si>
  <si>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</si>
  <si>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</si>
  <si>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</si>
  <si>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</si>
  <si>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</si>
  <si>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</si>
  <si>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</si>
  <si>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</si>
  <si>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</si>
  <si>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</si>
  <si>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</si>
  <si>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</si>
  <si>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</si>
  <si>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</si>
  <si>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</si>
  <si>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</si>
  <si>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</si>
  <si>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</si>
  <si>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</si>
  <si>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</si>
  <si>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</si>
  <si>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</si>
  <si>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</si>
  <si>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</si>
  <si>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</si>
  <si>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</si>
  <si>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</si>
  <si>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</si>
  <si>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</si>
  <si>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</si>
  <si>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</si>
  <si>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</si>
  <si>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</si>
  <si>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</si>
  <si>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</si>
  <si>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</si>
  <si>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</si>
  <si>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</si>
  <si>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</si>
  <si>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</si>
  <si>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</si>
  <si>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</si>
  <si>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</si>
  <si>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</si>
  <si>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</si>
  <si>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</si>
  <si>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</si>
  <si>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</si>
  <si>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</si>
  <si>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</si>
  <si>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</si>
  <si>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</si>
  <si>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</si>
  <si>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</si>
  <si>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</si>
  <si>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</si>
  <si>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</si>
  <si>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</si>
  <si>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</si>
  <si>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</si>
  <si>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</si>
  <si>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</si>
  <si>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</si>
  <si>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</si>
  <si>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</si>
  <si>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</si>
  <si>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</si>
  <si>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</si>
  <si>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</si>
  <si>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</si>
  <si>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</si>
  <si>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</si>
  <si>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</si>
  <si>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</si>
  <si>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</si>
  <si>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</si>
  <si>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</si>
  <si>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</si>
  <si>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</si>
  <si>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</si>
  <si>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</si>
  <si>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</si>
  <si>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</si>
  <si>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</si>
  <si>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</si>
  <si>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</si>
  <si>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</si>
  <si>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</si>
  <si>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</si>
  <si>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</si>
  <si>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</si>
  <si>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</si>
  <si>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</si>
  <si>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</si>
  <si>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</si>
  <si>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</si>
  <si>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</si>
  <si>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</si>
  <si>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</si>
  <si>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</si>
  <si>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</si>
  <si>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</si>
  <si>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</si>
  <si>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</si>
  <si>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</si>
  <si>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</si>
  <si>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</si>
  <si>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</si>
  <si>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</si>
  <si>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</si>
  <si>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</si>
  <si>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</si>
  <si>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</si>
  <si>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</si>
  <si>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</si>
  <si>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</si>
  <si>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</si>
  <si>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</si>
  <si>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</si>
  <si>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</si>
  <si>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</si>
  <si>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</si>
  <si>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</si>
  <si>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</si>
  <si>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</si>
  <si>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</si>
  <si>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</si>
  <si>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</si>
  <si>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</si>
  <si>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</si>
  <si>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</si>
  <si>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</si>
  <si>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</si>
  <si>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</si>
  <si>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</si>
  <si>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</si>
  <si>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</si>
  <si>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</si>
  <si>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</si>
  <si>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</si>
  <si>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</si>
  <si>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</si>
  <si>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</si>
  <si>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</si>
  <si>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</si>
  <si>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</si>
  <si>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</si>
  <si>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</si>
  <si>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</si>
  <si>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</si>
  <si>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</si>
  <si>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</si>
  <si>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</si>
  <si>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</si>
  <si>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</si>
  <si>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</si>
  <si>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</si>
  <si>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</si>
  <si>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</si>
  <si>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</si>
  <si>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</si>
  <si>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</si>
  <si>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</si>
  <si>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</si>
  <si>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</si>
  <si>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</si>
  <si>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</si>
  <si>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</si>
  <si>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</si>
  <si>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</si>
  <si>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</si>
  <si>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</si>
  <si>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</si>
  <si>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</si>
  <si>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</si>
  <si>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</si>
  <si>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</si>
  <si>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</si>
  <si>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</si>
  <si>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</si>
  <si>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</si>
  <si>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</si>
  <si>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</si>
  <si>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</si>
  <si>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</si>
  <si>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</si>
  <si>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</si>
  <si>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</si>
  <si>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</si>
  <si>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</si>
  <si>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</si>
  <si>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</si>
  <si>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</si>
  <si>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</si>
  <si>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</si>
  <si>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</si>
  <si>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</si>
  <si>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</si>
  <si>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</si>
  <si>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</si>
  <si>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</si>
  <si>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</si>
  <si>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</si>
  <si>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</si>
  <si>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</si>
  <si>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</si>
  <si>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</si>
  <si>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</si>
  <si>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</si>
  <si>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</si>
  <si>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</si>
  <si>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</si>
  <si>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</si>
  <si>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</si>
  <si>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</si>
  <si>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</si>
  <si>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</si>
  <si>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</si>
  <si>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</si>
  <si>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</si>
  <si>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</si>
  <si>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</si>
  <si>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</si>
  <si>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</si>
  <si>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</si>
  <si>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</si>
  <si>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</si>
  <si>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</si>
  <si>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</si>
  <si>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</si>
  <si>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</si>
  <si>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</si>
  <si>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</si>
  <si>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</si>
  <si>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</si>
  <si>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</si>
  <si>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</si>
  <si>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</si>
  <si>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</si>
  <si>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</si>
  <si>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</si>
  <si>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</si>
  <si>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</si>
  <si>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</si>
  <si>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</si>
  <si>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</si>
  <si>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</si>
  <si>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</si>
  <si>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</si>
  <si>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</si>
  <si>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</si>
  <si>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</si>
  <si>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</si>
  <si>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</si>
  <si>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</si>
  <si>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</si>
  <si>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</si>
  <si>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</si>
  <si>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</si>
  <si>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</si>
  <si>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</si>
  <si>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</si>
  <si>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</si>
  <si>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</si>
  <si>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</si>
  <si>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</si>
  <si>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</si>
  <si>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</si>
  <si>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</si>
  <si>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</si>
  <si>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</si>
  <si>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</si>
  <si>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</si>
  <si>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</si>
  <si>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</si>
  <si>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</si>
  <si>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</si>
  <si>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</si>
  <si>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</si>
  <si>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</si>
  <si>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</si>
  <si>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</si>
  <si>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</si>
  <si>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</si>
  <si>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</si>
  <si>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</si>
  <si>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</si>
  <si>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</si>
  <si>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</si>
  <si>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</si>
  <si>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</si>
  <si>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</si>
  <si>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</si>
  <si>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</si>
  <si>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</si>
  <si>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</si>
  <si>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</si>
  <si>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</si>
  <si>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</si>
  <si>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</si>
  <si>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</si>
  <si>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</si>
  <si>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</si>
  <si>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</si>
  <si>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</si>
  <si>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</si>
  <si>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</si>
  <si>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</si>
  <si>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</si>
  <si>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</si>
  <si>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</si>
  <si>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</si>
  <si>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</si>
  <si>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</si>
  <si>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</si>
  <si>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</si>
  <si>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</si>
  <si>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</si>
  <si>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</si>
  <si>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</si>
  <si>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</si>
  <si>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</si>
  <si>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</si>
  <si>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</si>
  <si>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</si>
  <si>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</si>
  <si>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</si>
  <si>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</si>
  <si>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</si>
  <si>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</si>
  <si>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</si>
  <si>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</si>
  <si>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</si>
  <si>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</si>
  <si>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</si>
  <si>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</si>
  <si>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</si>
  <si>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</si>
  <si>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</si>
  <si>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</si>
  <si>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</si>
  <si>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</si>
  <si>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</si>
  <si>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</si>
  <si>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</si>
  <si>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</si>
  <si>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</si>
  <si>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</si>
  <si>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</si>
  <si>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</si>
  <si>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</si>
  <si>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</si>
  <si>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</si>
  <si>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</si>
  <si>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</si>
  <si>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</si>
  <si>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</si>
  <si>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</si>
  <si>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</si>
  <si>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</si>
  <si>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</si>
  <si>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</si>
  <si>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</si>
  <si>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</si>
  <si>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</si>
  <si>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</si>
  <si>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</si>
  <si>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</si>
  <si>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</si>
  <si>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</si>
  <si>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</si>
  <si>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</si>
  <si>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</si>
  <si>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</si>
  <si>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</si>
  <si>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</si>
  <si>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</si>
  <si>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</si>
  <si>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</si>
  <si>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</si>
  <si>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</si>
  <si>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</si>
  <si>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</si>
  <si>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</si>
  <si>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</si>
  <si>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</si>
  <si>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</si>
  <si>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</si>
  <si>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</si>
  <si>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</si>
  <si>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</si>
  <si>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</si>
  <si>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</si>
  <si>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</si>
  <si>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</si>
  <si>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</si>
  <si>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</si>
  <si>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</si>
  <si>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</si>
  <si>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</si>
  <si>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</si>
  <si>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</si>
  <si>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</si>
  <si>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</si>
  <si>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</si>
  <si>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</si>
  <si>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</si>
  <si>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</si>
  <si>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</si>
  <si>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</si>
  <si>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</si>
  <si>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</si>
  <si>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</si>
  <si>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</si>
  <si>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</si>
  <si>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</si>
  <si>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</si>
  <si>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</si>
  <si>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</si>
  <si>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</si>
  <si>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</si>
  <si>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</si>
  <si>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</si>
  <si>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</si>
  <si>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</si>
  <si>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</si>
  <si>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</si>
  <si>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</si>
  <si>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</si>
  <si>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</si>
  <si>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</si>
  <si>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</si>
  <si>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</si>
  <si>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</si>
  <si>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</si>
  <si>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</si>
  <si>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</si>
  <si>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</si>
  <si>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</si>
  <si>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</si>
  <si>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</si>
  <si>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</si>
  <si>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</si>
  <si>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</si>
  <si>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</si>
  <si>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</si>
  <si>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</si>
  <si>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</si>
  <si>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</si>
  <si>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</si>
  <si>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</si>
  <si>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</si>
  <si>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</si>
  <si>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</si>
  <si>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</si>
  <si>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</si>
  <si>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</si>
  <si>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</si>
  <si>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</si>
  <si>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</si>
  <si>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</si>
  <si>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</si>
  <si>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</si>
  <si>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</si>
  <si>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</si>
  <si>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</si>
  <si>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</si>
  <si>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</si>
  <si>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</si>
  <si>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</si>
  <si>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</si>
  <si>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</si>
  <si>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</si>
  <si>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</si>
  <si>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</si>
  <si>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</si>
  <si>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</si>
  <si>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</si>
  <si>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</si>
  <si>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</si>
  <si>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</si>
  <si>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</si>
  <si>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</si>
  <si>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</si>
  <si>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</si>
  <si>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</si>
  <si>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</si>
  <si>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</si>
  <si>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</si>
  <si>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</si>
  <si>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</si>
  <si>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</si>
  <si>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</si>
  <si>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</si>
  <si>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</si>
  <si>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</si>
  <si>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</si>
  <si>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</si>
  <si>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</si>
  <si>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</si>
  <si>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</si>
  <si>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</si>
  <si>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</si>
  <si>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</si>
  <si>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</si>
  <si>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</si>
  <si>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</si>
  <si>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</si>
  <si>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</si>
  <si>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</si>
  <si>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</si>
  <si>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</si>
  <si>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</si>
  <si>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</si>
  <si>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</si>
  <si>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</si>
  <si>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</si>
  <si>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</si>
  <si>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</si>
  <si>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</si>
  <si>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</si>
  <si>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</si>
  <si>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</si>
  <si>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</si>
  <si>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</si>
  <si>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</si>
  <si>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</si>
  <si>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</si>
  <si>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</si>
  <si>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</si>
  <si>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</si>
  <si>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</si>
  <si>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</si>
  <si>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</si>
  <si>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</si>
  <si>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</si>
  <si>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</si>
  <si>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</si>
  <si>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</si>
  <si>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</si>
  <si>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</si>
  <si>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</si>
  <si>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</si>
  <si>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</si>
  <si>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</si>
  <si>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</si>
  <si>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</si>
  <si>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</si>
  <si>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</si>
  <si>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</si>
  <si>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</si>
  <si>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</si>
  <si>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</si>
  <si>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</si>
  <si>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</si>
  <si>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</si>
  <si>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</si>
  <si>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</si>
  <si>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</si>
  <si>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</si>
  <si>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</si>
  <si>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</si>
  <si>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</si>
  <si>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</si>
  <si>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</si>
  <si>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</si>
  <si>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</si>
  <si>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</si>
  <si>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</si>
  <si>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</si>
  <si>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</si>
  <si>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</si>
  <si>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</si>
  <si>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</si>
  <si>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</si>
  <si>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</si>
  <si>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</si>
  <si>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</si>
  <si>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</si>
  <si>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</si>
  <si>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</si>
  <si>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</si>
  <si>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</si>
  <si>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</si>
  <si>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</si>
  <si>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</si>
  <si>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</si>
  <si>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</si>
  <si>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</si>
  <si>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</si>
  <si>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</si>
  <si>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</si>
  <si>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</si>
  <si>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</si>
  <si>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</si>
  <si>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</si>
  <si>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</si>
  <si>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</si>
  <si>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</si>
  <si>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</si>
  <si>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</si>
  <si>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</si>
  <si>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</si>
  <si>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</si>
  <si>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</si>
  <si>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</si>
  <si>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</si>
  <si>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</si>
  <si>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</si>
  <si>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</si>
  <si>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</si>
  <si>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</si>
  <si>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</si>
  <si>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</si>
  <si>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</si>
  <si>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</si>
  <si>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</si>
  <si>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</si>
  <si>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</si>
  <si>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</si>
  <si>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</si>
  <si>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</si>
  <si>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</si>
  <si>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</si>
  <si>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</si>
  <si>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</si>
  <si>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</si>
  <si>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</si>
  <si>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</si>
  <si>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</si>
  <si>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</si>
  <si>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</si>
  <si>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</si>
  <si>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</si>
  <si>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</si>
  <si>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</si>
  <si>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</si>
  <si>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</si>
  <si>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</si>
  <si>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</si>
  <si>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</si>
  <si>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</si>
  <si>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</si>
  <si>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</si>
  <si>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</si>
  <si>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</si>
  <si>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</si>
  <si>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</si>
  <si>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</si>
  <si>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</si>
  <si>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</si>
  <si>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</si>
  <si>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</si>
  <si>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</si>
  <si>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</si>
  <si>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</si>
  <si>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</si>
  <si>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</si>
  <si>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</si>
  <si>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</si>
  <si>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</si>
  <si>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</si>
  <si>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</si>
  <si>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</si>
  <si>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</si>
  <si>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</si>
  <si>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</si>
  <si>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</si>
  <si>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</si>
  <si>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</si>
  <si>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</si>
  <si>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</si>
  <si>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</si>
  <si>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</si>
  <si>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</si>
  <si>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</si>
  <si>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</si>
  <si>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</si>
  <si>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</si>
  <si>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</si>
  <si>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</si>
  <si>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</si>
  <si>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</si>
  <si>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</si>
  <si>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</si>
  <si>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</si>
  <si>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</si>
  <si>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</si>
  <si>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</si>
  <si>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</si>
  <si>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</si>
  <si>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</si>
  <si>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</si>
  <si>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</si>
  <si>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</si>
  <si>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</si>
  <si>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</si>
  <si>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</si>
  <si>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</si>
  <si>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</si>
  <si>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</si>
  <si>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</si>
  <si>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</si>
  <si>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</si>
  <si>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</si>
  <si>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</si>
  <si>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</si>
  <si>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</si>
  <si>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</si>
  <si>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</si>
  <si>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</si>
  <si>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</si>
  <si>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</si>
  <si>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</si>
  <si>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</si>
  <si>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</si>
  <si>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</si>
  <si>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</si>
  <si>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</si>
  <si>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</si>
  <si>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</si>
  <si>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</si>
  <si>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</si>
  <si>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</si>
  <si>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</si>
  <si>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</si>
  <si>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</si>
  <si>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</si>
  <si>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</si>
  <si>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</si>
  <si>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</si>
  <si>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</si>
  <si>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</si>
  <si>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</si>
  <si>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</si>
  <si>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</si>
  <si>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</si>
  <si>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</si>
  <si>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</si>
  <si>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</si>
  <si>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</si>
  <si>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</si>
  <si>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</si>
  <si>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</si>
  <si>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</si>
  <si>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</si>
  <si>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</si>
  <si>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</si>
  <si>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</si>
  <si>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</si>
  <si>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</si>
  <si>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</si>
  <si>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</si>
  <si>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</si>
  <si>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</si>
  <si>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</si>
  <si>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</si>
  <si>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</si>
  <si>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</si>
  <si>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</si>
  <si>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</si>
  <si>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</si>
  <si>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</si>
  <si>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</si>
  <si>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</si>
  <si>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</si>
  <si>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</si>
  <si>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</si>
  <si>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</si>
  <si>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</si>
  <si>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</si>
  <si>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</si>
  <si>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</si>
  <si>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</si>
  <si>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</si>
  <si>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</si>
  <si>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</si>
  <si>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</si>
  <si>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</si>
  <si>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</si>
  <si>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</si>
  <si>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</si>
  <si>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</si>
  <si>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</si>
  <si>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</si>
  <si>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</si>
  <si>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</si>
  <si>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</si>
  <si>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</si>
  <si>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</si>
  <si>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</si>
  <si>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</si>
  <si>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</si>
  <si>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</si>
  <si>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</si>
  <si>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</si>
  <si>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</si>
  <si>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</si>
  <si>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</si>
  <si>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</si>
  <si>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</si>
  <si>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</si>
  <si>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</si>
  <si>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</si>
  <si>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</si>
  <si>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</si>
  <si>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</si>
  <si>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</si>
  <si>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</si>
  <si>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</si>
  <si>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</si>
  <si>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</si>
  <si>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</si>
  <si>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</si>
  <si>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</si>
  <si>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</si>
  <si>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</si>
  <si>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</si>
  <si>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</si>
  <si>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</si>
  <si>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</si>
  <si>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</si>
  <si>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</si>
  <si>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</si>
  <si>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</si>
  <si>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</si>
  <si>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</si>
  <si>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</si>
  <si>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</si>
  <si>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</si>
  <si>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</si>
  <si>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</si>
  <si>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</si>
  <si>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</si>
  <si>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</si>
  <si>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</si>
  <si>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</si>
  <si>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</si>
  <si>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</si>
  <si>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</si>
  <si>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</si>
  <si>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</si>
  <si>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</si>
  <si>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</si>
  <si>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</si>
  <si>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</si>
  <si>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</si>
  <si>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</si>
  <si>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</si>
  <si>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</si>
  <si>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</si>
  <si>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</si>
  <si>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</si>
  <si>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</si>
  <si>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</si>
  <si>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</si>
  <si>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</si>
  <si>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</si>
  <si>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</si>
  <si>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</si>
  <si>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</si>
  <si>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</si>
  <si>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</si>
  <si>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</si>
  <si>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</si>
  <si>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</si>
  <si>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</si>
  <si>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</si>
  <si>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</si>
  <si>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</si>
  <si>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</si>
  <si>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</si>
  <si>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</si>
  <si>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</si>
  <si>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</si>
  <si>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</si>
  <si>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</si>
  <si>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</si>
  <si>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</si>
  <si>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</si>
  <si>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</si>
  <si>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</si>
  <si>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</si>
  <si>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</si>
  <si>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</si>
  <si>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</si>
  <si>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</si>
  <si>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</si>
  <si>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</si>
  <si>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</si>
  <si>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</si>
  <si>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</si>
  <si>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</si>
  <si>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</si>
  <si>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</si>
  <si>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</si>
  <si>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</si>
  <si>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</si>
  <si>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</si>
  <si>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</si>
  <si>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</si>
  <si>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</si>
  <si>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</si>
  <si>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</si>
  <si>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</si>
  <si>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</si>
  <si>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</si>
  <si>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</si>
  <si>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</si>
  <si>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</si>
  <si>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</si>
  <si>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</si>
  <si>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</si>
  <si>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</si>
  <si>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</si>
  <si>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</si>
  <si>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</si>
  <si>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</si>
  <si>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</si>
  <si>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</si>
  <si>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</si>
  <si>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</si>
  <si>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</si>
  <si>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</si>
  <si>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</si>
  <si>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</si>
  <si>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</si>
  <si>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</si>
  <si>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</si>
  <si>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</si>
  <si>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</si>
  <si>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</si>
  <si>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</si>
  <si>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</si>
  <si>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</si>
  <si>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</si>
  <si>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</si>
  <si>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</si>
  <si>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</si>
  <si>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</si>
  <si>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</si>
  <si>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</si>
  <si>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</si>
  <si>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</si>
  <si>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</si>
  <si>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</si>
  <si>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</si>
  <si>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</si>
  <si>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</si>
  <si>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</si>
  <si>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</si>
  <si>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</si>
  <si>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</si>
  <si>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</si>
  <si>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</si>
  <si>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</si>
  <si>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</si>
  <si>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</si>
  <si>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</si>
  <si>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</si>
  <si>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</si>
  <si>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</si>
  <si>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</si>
  <si>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</si>
  <si>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</si>
  <si>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</si>
  <si>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</si>
  <si>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</si>
  <si>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</si>
  <si>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</si>
  <si>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</si>
  <si>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</si>
  <si>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</si>
  <si>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</si>
  <si>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</si>
  <si>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</si>
  <si>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</si>
  <si>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</si>
  <si>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</si>
  <si>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</si>
  <si>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</si>
  <si>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</si>
  <si>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</si>
  <si>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</si>
  <si>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</si>
  <si>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</si>
  <si>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</si>
  <si>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</si>
  <si>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</si>
  <si>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</si>
  <si>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</si>
  <si>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</si>
  <si>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</si>
  <si>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</si>
  <si>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</si>
  <si>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</si>
  <si>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</si>
  <si>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</si>
  <si>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</si>
  <si>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</si>
  <si>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</si>
  <si>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</si>
  <si>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</si>
  <si>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</si>
  <si>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</si>
  <si>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</si>
  <si>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</si>
  <si>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</si>
  <si>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</si>
  <si>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</si>
  <si>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</si>
  <si>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</si>
  <si>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</si>
  <si>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</si>
  <si>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</si>
  <si>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</si>
  <si>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</si>
  <si>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</si>
  <si>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</si>
  <si>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</si>
  <si>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</si>
  <si>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</si>
  <si>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</si>
  <si>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</si>
  <si>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</si>
  <si>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</si>
  <si>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</si>
  <si>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</si>
  <si>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</si>
  <si>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</si>
  <si>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</si>
  <si>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</si>
  <si>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</si>
  <si>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</si>
  <si>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</si>
  <si>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</si>
  <si>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</si>
  <si>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</si>
  <si>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</si>
  <si>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</si>
  <si>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</si>
  <si>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</si>
  <si>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</si>
  <si>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</si>
  <si>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</si>
  <si>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</si>
  <si>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</si>
  <si>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</si>
  <si>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</si>
  <si>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</si>
  <si>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</si>
  <si>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</si>
  <si>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</si>
  <si>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</si>
  <si>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</si>
  <si>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</si>
  <si>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</si>
  <si>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</si>
  <si>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</si>
  <si>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</si>
  <si>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</si>
  <si>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</si>
  <si>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</si>
  <si>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</si>
  <si>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</si>
  <si>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</si>
  <si>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</si>
  <si>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</si>
  <si>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</si>
  <si>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</si>
  <si>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</si>
  <si>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</si>
  <si>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</si>
  <si>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</si>
  <si>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</si>
  <si>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</si>
  <si>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</si>
  <si>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</si>
  <si>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</si>
  <si>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</si>
  <si>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</si>
  <si>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</si>
  <si>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</si>
  <si>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</si>
  <si>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</si>
  <si>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</si>
  <si>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</si>
  <si>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</si>
  <si>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</si>
  <si>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</si>
  <si>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</si>
  <si>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</si>
  <si>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</si>
  <si>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</si>
  <si>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</si>
  <si>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</si>
  <si>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</si>
  <si>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</si>
  <si>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</si>
  <si>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</si>
  <si>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</si>
  <si>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</si>
  <si>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</si>
  <si>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</si>
  <si>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</si>
  <si>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</si>
  <si>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</si>
  <si>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</si>
  <si>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</si>
  <si>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</si>
  <si>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</si>
  <si>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</si>
  <si>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</si>
  <si>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</si>
  <si>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</si>
  <si>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</si>
  <si>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</si>
  <si>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</si>
  <si>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</si>
  <si>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</si>
  <si>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</si>
  <si>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</si>
  <si>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</si>
  <si>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</si>
  <si>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</si>
  <si>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</si>
  <si>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</si>
  <si>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</si>
  <si>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</si>
  <si>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</si>
  <si>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</si>
  <si>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</si>
  <si>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</si>
  <si>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</si>
  <si>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</si>
  <si>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</si>
  <si>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</si>
  <si>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</si>
  <si>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</si>
  <si>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</si>
  <si>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</si>
  <si>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</si>
  <si>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</si>
  <si>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</si>
  <si>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</si>
  <si>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</si>
  <si>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</si>
  <si>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</si>
  <si>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</si>
  <si>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</si>
  <si>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</si>
  <si>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</si>
  <si>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</si>
  <si>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</si>
  <si>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</si>
  <si>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</si>
  <si>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</si>
  <si>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</si>
  <si>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</si>
  <si>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</si>
  <si>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</si>
  <si>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</si>
  <si>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</si>
  <si>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</si>
  <si>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</si>
  <si>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</si>
  <si>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</si>
  <si>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</si>
  <si>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</si>
  <si>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</si>
  <si>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</si>
  <si>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</si>
  <si>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</si>
  <si>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</si>
  <si>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</si>
  <si>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</si>
  <si>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</si>
  <si>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</si>
  <si>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</si>
  <si>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</si>
  <si>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</si>
  <si>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</si>
  <si>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</si>
  <si>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</si>
  <si>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</si>
  <si>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</si>
  <si>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</si>
  <si>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</si>
  <si>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</si>
  <si>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</si>
  <si>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</si>
  <si>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</si>
  <si>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</si>
  <si>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</si>
  <si>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</si>
  <si>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</si>
  <si>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</si>
  <si>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</si>
  <si>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</si>
  <si>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</si>
  <si>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</si>
  <si>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</si>
  <si>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</si>
  <si>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</si>
  <si>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</si>
  <si>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</si>
  <si>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</si>
  <si>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</si>
  <si>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</si>
  <si>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</si>
  <si>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</si>
  <si>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</si>
  <si>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</si>
  <si>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</si>
  <si>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</si>
  <si>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</si>
  <si>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</si>
  <si>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</si>
  <si>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</si>
  <si>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</si>
  <si>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</si>
  <si>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</si>
  <si>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</si>
  <si>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</si>
  <si>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</si>
  <si>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</si>
  <si>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</si>
  <si>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</si>
  <si>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</si>
  <si>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</si>
  <si>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</si>
  <si>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</si>
  <si>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</si>
  <si>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</si>
  <si>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</si>
  <si>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</si>
  <si>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</si>
  <si>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</si>
  <si>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</si>
  <si>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</si>
  <si>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</si>
  <si>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</si>
  <si>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</si>
  <si>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</si>
  <si>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</si>
  <si>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</si>
  <si>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</si>
  <si>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</si>
  <si>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</si>
  <si>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</si>
  <si>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</si>
  <si>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</si>
  <si>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</si>
  <si>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</si>
  <si>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</si>
  <si>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</si>
  <si>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</si>
  <si>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</si>
  <si>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</si>
  <si>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</si>
  <si>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</si>
  <si>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</si>
  <si>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</si>
  <si>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</si>
  <si>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</si>
  <si>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</si>
  <si>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</si>
  <si>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</si>
  <si>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</si>
  <si>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</si>
  <si>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</si>
  <si>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</si>
  <si>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</si>
  <si>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</si>
  <si>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</si>
  <si>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</si>
  <si>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</si>
  <si>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</si>
  <si>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</si>
  <si>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</si>
  <si>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</si>
  <si>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</si>
  <si>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</si>
  <si>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</si>
  <si>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</si>
  <si>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</si>
  <si>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</si>
  <si>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</si>
  <si>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</si>
  <si>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</si>
  <si>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</si>
  <si>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</si>
  <si>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</si>
  <si>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</si>
  <si>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</si>
  <si>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</si>
  <si>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</si>
  <si>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</si>
  <si>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</si>
  <si>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</si>
  <si>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</si>
  <si>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</si>
  <si>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</si>
  <si>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</si>
  <si>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</si>
  <si>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</si>
  <si>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</si>
  <si>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</si>
  <si>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</si>
  <si>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</si>
  <si>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</si>
  <si>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</si>
  <si>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</si>
  <si>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</si>
  <si>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</si>
  <si>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</si>
  <si>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</si>
  <si>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</si>
  <si>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</si>
  <si>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</si>
  <si>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</si>
  <si>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</si>
  <si>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</si>
  <si>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</si>
  <si>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</si>
  <si>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</si>
  <si>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</si>
  <si>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</si>
  <si>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</si>
  <si>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</si>
  <si>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</si>
  <si>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</si>
  <si>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</si>
  <si>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</si>
  <si>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</si>
  <si>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</si>
  <si>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</si>
  <si>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</si>
  <si>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</si>
  <si>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</si>
  <si>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</si>
  <si>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</si>
  <si>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</si>
  <si>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</si>
  <si>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</si>
  <si>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</si>
  <si>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</si>
  <si>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</si>
  <si>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</si>
  <si>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</si>
  <si>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</si>
  <si>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</si>
  <si>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</si>
  <si>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</si>
  <si>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</si>
  <si>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</si>
  <si>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</si>
  <si>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</si>
  <si>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</si>
  <si>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</si>
  <si>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</si>
  <si>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</si>
  <si>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</si>
  <si>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</si>
  <si>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</si>
  <si>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</si>
  <si>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</si>
  <si>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</si>
  <si>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</si>
  <si>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</si>
  <si>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</si>
  <si>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</si>
  <si>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</si>
  <si>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</si>
  <si>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</si>
  <si>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</si>
  <si>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</si>
  <si>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</si>
  <si>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</si>
  <si>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</si>
  <si>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</si>
  <si>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</si>
  <si>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</si>
  <si>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</si>
  <si>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</si>
  <si>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</si>
  <si>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</si>
  <si>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</si>
  <si>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</si>
  <si>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</si>
  <si>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</si>
  <si>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</si>
  <si>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</si>
  <si>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</si>
  <si>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</si>
  <si>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</si>
  <si>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</si>
  <si>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</si>
  <si>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</si>
  <si>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</si>
  <si>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</si>
  <si>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</si>
  <si>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</si>
  <si>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</si>
  <si>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</si>
  <si>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</si>
  <si>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</si>
  <si>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</si>
  <si>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</si>
  <si>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</si>
  <si>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</si>
  <si>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</si>
  <si>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</si>
  <si>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</si>
  <si>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</si>
  <si>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</si>
  <si>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</si>
  <si>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</si>
  <si>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</si>
  <si>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</si>
  <si>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</si>
  <si>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</si>
  <si>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</si>
  <si>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</si>
  <si>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</si>
  <si>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</si>
  <si>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</si>
  <si>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</si>
  <si>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</si>
  <si>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</si>
  <si>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</si>
  <si>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</si>
  <si>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</si>
  <si>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</si>
  <si>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</si>
  <si>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</si>
  <si>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</si>
  <si>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</si>
  <si>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</si>
  <si>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</si>
  <si>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</si>
  <si>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</si>
  <si>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</si>
  <si>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</si>
  <si>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</si>
  <si>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</si>
  <si>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</si>
  <si>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</si>
  <si>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</si>
  <si>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</si>
  <si>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</si>
  <si>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</si>
  <si>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</si>
  <si>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</si>
  <si>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</si>
  <si>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</si>
  <si>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</si>
  <si>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</si>
  <si>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</si>
  <si>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</si>
  <si>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</si>
  <si>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</si>
  <si>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</si>
  <si>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</si>
  <si>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</si>
  <si>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</si>
  <si>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</si>
  <si>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</si>
  <si>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</si>
  <si>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</si>
  <si>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</si>
  <si>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</si>
  <si>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</si>
  <si>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</si>
  <si>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</si>
  <si>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</si>
  <si>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</si>
  <si>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</si>
  <si>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</si>
  <si>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</si>
  <si>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</si>
  <si>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</si>
  <si>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</si>
  <si>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</si>
  <si>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</si>
  <si>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</si>
  <si>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</si>
  <si>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</si>
  <si>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</si>
  <si>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</si>
  <si>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</si>
  <si>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</si>
  <si>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</si>
  <si>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</si>
  <si>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</si>
  <si>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</si>
  <si>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</si>
  <si>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</si>
  <si>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</si>
  <si>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</si>
  <si>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</si>
  <si>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</si>
  <si>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</si>
  <si>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</si>
  <si>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</si>
  <si>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</si>
  <si>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</si>
  <si>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</si>
  <si>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</si>
  <si>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</si>
  <si>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</si>
  <si>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</si>
  <si>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</si>
  <si>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</si>
  <si>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</si>
  <si>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</si>
  <si>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</si>
  <si>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</si>
  <si>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</si>
  <si>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</si>
  <si>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</si>
  <si>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</si>
  <si>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</si>
  <si>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</si>
  <si>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</si>
  <si>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</si>
  <si>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</si>
  <si>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</si>
  <si>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</si>
  <si>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</si>
  <si>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</si>
  <si>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</si>
  <si>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</si>
  <si>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</si>
  <si>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</si>
  <si>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</si>
  <si>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</si>
  <si>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</si>
  <si>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</si>
  <si>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</si>
  <si>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</si>
  <si>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</si>
  <si>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</si>
  <si>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</si>
  <si>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</si>
  <si>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</si>
  <si>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</si>
  <si>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</si>
  <si>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</si>
  <si>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</si>
  <si>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</si>
  <si>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</si>
  <si>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</si>
  <si>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</si>
  <si>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</si>
  <si>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</si>
  <si>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</si>
  <si>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</si>
  <si>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</si>
  <si>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</si>
  <si>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</si>
  <si>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</si>
  <si>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</si>
  <si>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</si>
  <si>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</si>
  <si>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</si>
  <si>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</si>
  <si>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</si>
  <si>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</si>
  <si>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</si>
  <si>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</si>
  <si>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</si>
  <si>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</si>
  <si>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</si>
  <si>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</si>
  <si>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</si>
  <si>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</si>
  <si>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</si>
  <si>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</si>
  <si>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</si>
  <si>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</si>
  <si>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</si>
  <si>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</si>
  <si>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</si>
  <si>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</si>
  <si>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</si>
  <si>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</si>
  <si>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</si>
  <si>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</si>
  <si>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</si>
  <si>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</si>
  <si>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</si>
  <si>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</si>
  <si>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</si>
  <si>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</si>
  <si>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</si>
  <si>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</si>
  <si>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</si>
  <si>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</si>
  <si>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</si>
  <si>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</si>
  <si>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</si>
  <si>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</si>
  <si>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</si>
  <si>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</si>
  <si>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</si>
  <si>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</si>
  <si>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</si>
  <si>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</si>
  <si>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</si>
  <si>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</si>
  <si>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</si>
  <si>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</si>
  <si>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</si>
  <si>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</si>
  <si>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</si>
  <si>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</si>
  <si>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</si>
  <si>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</si>
  <si>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</si>
  <si>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</si>
  <si>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</si>
  <si>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</si>
  <si>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</si>
  <si>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</si>
  <si>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</si>
  <si>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</si>
  <si>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</si>
  <si>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</si>
  <si>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</si>
  <si>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</si>
  <si>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</si>
  <si>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</si>
  <si>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</si>
  <si>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</si>
  <si>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</si>
  <si>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</si>
  <si>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</si>
  <si>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</si>
  <si>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</si>
  <si>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</si>
  <si>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</si>
  <si>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</si>
  <si>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</si>
  <si>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</si>
  <si>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</si>
  <si>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</si>
  <si>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</si>
  <si>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</si>
  <si>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</si>
  <si>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</si>
  <si>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</si>
  <si>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</si>
  <si>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</si>
  <si>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</si>
  <si>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</si>
  <si>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</si>
  <si>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</si>
  <si>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</si>
  <si>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</si>
  <si>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</si>
  <si>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</si>
  <si>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</si>
  <si>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</si>
  <si>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</si>
  <si>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</si>
  <si>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</si>
  <si>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</si>
  <si>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</si>
  <si>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</si>
  <si>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</si>
  <si>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</si>
  <si>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</si>
  <si>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</si>
  <si>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</si>
  <si>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</si>
  <si>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</si>
  <si>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</si>
  <si>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</si>
  <si>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</si>
  <si>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</si>
  <si>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</si>
  <si>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</si>
  <si>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</si>
  <si>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</si>
  <si>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</si>
  <si>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</si>
  <si>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</si>
  <si>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</si>
  <si>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</si>
  <si>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</si>
  <si>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</si>
  <si>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</si>
  <si>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</si>
  <si>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</si>
  <si>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</si>
  <si>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</si>
  <si>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</si>
  <si>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</si>
  <si>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</si>
  <si>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</si>
  <si>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</si>
  <si>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</si>
  <si>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</si>
  <si>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</si>
  <si>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</si>
  <si>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</si>
  <si>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</si>
  <si>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</si>
  <si>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</si>
  <si>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</si>
  <si>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</si>
  <si>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</si>
  <si>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</si>
  <si>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</si>
  <si>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</si>
  <si>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</si>
  <si>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</si>
  <si>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</si>
  <si>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</si>
  <si>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</si>
  <si>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</si>
  <si>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</si>
  <si>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</si>
  <si>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</si>
  <si>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</si>
  <si>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</si>
  <si>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</si>
  <si>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</si>
  <si>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</si>
  <si>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</si>
  <si>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</si>
  <si>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</si>
  <si>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</si>
  <si>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</si>
  <si>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</si>
  <si>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</si>
  <si>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</si>
  <si>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</si>
  <si>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</si>
  <si>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</si>
  <si>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</si>
  <si>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</si>
  <si>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</si>
  <si>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</si>
  <si>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</si>
  <si>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</si>
  <si>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</si>
  <si>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</si>
  <si>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</si>
  <si>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</si>
  <si>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</si>
  <si>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</si>
  <si>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</si>
  <si>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</si>
  <si>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</si>
  <si>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</si>
  <si>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</si>
  <si>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</si>
  <si>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</si>
  <si>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</si>
  <si>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</si>
  <si>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</si>
  <si>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</si>
  <si>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</si>
  <si>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</si>
  <si>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</si>
  <si>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</si>
  <si>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</si>
  <si>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</si>
  <si>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</si>
  <si>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</si>
  <si>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</si>
  <si>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</si>
  <si>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</si>
  <si>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</si>
  <si>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</si>
  <si>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</si>
  <si>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</si>
  <si>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</si>
  <si>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</si>
  <si>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</si>
  <si>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</si>
  <si>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</si>
  <si>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</si>
  <si>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</si>
  <si>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</si>
  <si>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</si>
  <si>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</si>
  <si>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</si>
  <si>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</si>
  <si>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</si>
  <si>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</si>
  <si>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</si>
  <si>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</si>
  <si>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</si>
  <si>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</si>
  <si>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</si>
  <si>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</si>
  <si>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</si>
  <si>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</si>
  <si>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</si>
  <si>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</si>
  <si>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</si>
  <si>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</si>
  <si>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</si>
  <si>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</si>
  <si>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</si>
  <si>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</si>
  <si>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</si>
  <si>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</si>
  <si>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</si>
  <si>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</si>
  <si>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</si>
  <si>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</si>
  <si>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</si>
  <si>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</si>
  <si>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</si>
  <si>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</si>
  <si>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</si>
  <si>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</si>
  <si>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</si>
  <si>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</si>
  <si>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</si>
  <si>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</si>
  <si>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</si>
  <si>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</si>
  <si>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</si>
  <si>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</si>
  <si>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</si>
  <si>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</si>
  <si>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</si>
  <si>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</si>
  <si>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</si>
  <si>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</si>
  <si>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</si>
  <si>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</si>
  <si>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</si>
  <si>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</si>
  <si>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</si>
  <si>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</si>
  <si>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</si>
  <si>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</si>
  <si>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</si>
  <si>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</si>
  <si>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</si>
  <si>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</si>
  <si>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</si>
  <si>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</si>
  <si>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</si>
  <si>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</si>
  <si>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</si>
  <si>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</si>
  <si>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</si>
  <si>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</si>
  <si>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</si>
  <si>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</si>
  <si>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</si>
  <si>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</si>
  <si>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</si>
  <si>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</si>
  <si>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</si>
  <si>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</si>
  <si>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</si>
  <si>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</si>
  <si>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</si>
  <si>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</si>
  <si>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</si>
  <si>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</si>
  <si>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</si>
  <si>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</si>
  <si>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</si>
  <si>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</si>
  <si>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</si>
  <si>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</si>
  <si>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</si>
  <si>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</si>
  <si>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</si>
  <si>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</si>
  <si>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</si>
  <si>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</si>
  <si>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</si>
  <si>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</si>
  <si>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</si>
  <si>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</si>
  <si>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</si>
  <si>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</si>
  <si>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</si>
  <si>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</si>
  <si>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</si>
  <si>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</si>
  <si>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</si>
  <si>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</si>
  <si>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</si>
  <si>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</si>
  <si>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</si>
  <si>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</si>
  <si>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</si>
  <si>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</si>
  <si>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</si>
  <si>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</si>
  <si>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</si>
  <si>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</si>
  <si>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</si>
  <si>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</si>
  <si>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</si>
  <si>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</si>
  <si>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</si>
  <si>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</si>
  <si>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</si>
  <si>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</si>
  <si>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</si>
  <si>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</si>
  <si>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</si>
  <si>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</si>
  <si>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</si>
  <si>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</si>
  <si>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</si>
  <si>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</si>
  <si>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</si>
  <si>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</si>
  <si>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</si>
  <si>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</si>
  <si>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</si>
  <si>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</si>
  <si>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</si>
  <si>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</si>
  <si>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</si>
  <si>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</si>
  <si>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</si>
  <si>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</si>
  <si>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</si>
  <si>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</si>
  <si>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</si>
  <si>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</si>
  <si>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</si>
  <si>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</si>
  <si>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</si>
  <si>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</si>
  <si>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</si>
  <si>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</si>
  <si>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</si>
  <si>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</si>
  <si>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</si>
  <si>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</si>
  <si>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</si>
  <si>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</si>
  <si>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</si>
  <si>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</si>
  <si>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</si>
  <si>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</si>
  <si>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</si>
  <si>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</si>
  <si>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</si>
  <si>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</si>
  <si>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</si>
  <si>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</si>
  <si>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</si>
  <si>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</si>
  <si>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</si>
  <si>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</si>
  <si>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</si>
  <si>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</si>
  <si>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</si>
  <si>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</si>
  <si>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</si>
  <si>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</si>
  <si>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</si>
  <si>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</si>
  <si>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</si>
  <si>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</si>
  <si>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</si>
  <si>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</si>
  <si>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</si>
  <si>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</si>
  <si>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</si>
  <si>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</si>
  <si>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</si>
  <si>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</si>
  <si>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</si>
  <si>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</si>
  <si>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</si>
  <si>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</si>
  <si>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</si>
  <si>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</si>
  <si>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</si>
  <si>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</si>
  <si>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</si>
  <si>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</si>
  <si>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</si>
  <si>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</si>
  <si>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</si>
  <si>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</si>
  <si>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</si>
  <si>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</si>
  <si>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</si>
  <si>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</si>
  <si>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</si>
  <si>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</si>
  <si>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</si>
  <si>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</si>
  <si>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</si>
  <si>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</si>
  <si>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</si>
  <si>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</si>
  <si>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</si>
  <si>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</si>
  <si>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</si>
  <si>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</si>
  <si>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</si>
  <si>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</si>
  <si>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</si>
  <si>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</si>
  <si>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</si>
  <si>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</si>
  <si>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</si>
  <si>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</si>
  <si>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</si>
  <si>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</si>
  <si>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</si>
  <si>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</si>
  <si>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</si>
  <si>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</si>
  <si>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</si>
  <si>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</si>
  <si>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</si>
  <si>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</si>
  <si>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</si>
  <si>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</si>
  <si>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</si>
  <si>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</si>
  <si>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</si>
  <si>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</si>
  <si>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</si>
  <si>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</si>
  <si>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</si>
  <si>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</si>
  <si>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</si>
  <si>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</si>
  <si>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</si>
  <si>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</si>
  <si>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</si>
  <si>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</si>
  <si>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</si>
  <si>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</si>
  <si>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</si>
  <si>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</si>
  <si>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</si>
  <si>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</si>
  <si>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</si>
  <si>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</si>
  <si>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</si>
  <si>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</si>
  <si>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</si>
  <si>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</si>
  <si>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</si>
  <si>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</si>
  <si>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</si>
  <si>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</si>
  <si>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</si>
  <si>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</si>
  <si>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</si>
  <si>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</si>
  <si>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</si>
  <si>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</si>
  <si>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</si>
  <si>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</si>
  <si>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</si>
  <si>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</si>
  <si>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</si>
  <si>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</si>
  <si>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</si>
  <si>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</si>
  <si>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</si>
  <si>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</si>
  <si>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</si>
  <si>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</si>
  <si>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</si>
  <si>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</si>
  <si>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</si>
  <si>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</si>
  <si>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</si>
  <si>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</si>
  <si>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</si>
  <si>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</si>
  <si>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</si>
  <si>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</si>
  <si>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</si>
  <si>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</si>
  <si>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</si>
  <si>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</si>
  <si>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</si>
  <si>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</si>
  <si>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</si>
  <si>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</si>
  <si>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</si>
  <si>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</si>
  <si>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</si>
  <si>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</si>
  <si>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</si>
  <si>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</si>
  <si>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</si>
  <si>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</si>
  <si>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</si>
  <si>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</si>
  <si>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</si>
  <si>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</si>
  <si>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</si>
  <si>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</si>
  <si>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</si>
  <si>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</si>
  <si>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</si>
  <si>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</si>
  <si>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</si>
  <si>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</si>
  <si>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</si>
  <si>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</si>
  <si>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</si>
  <si>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</si>
  <si>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</si>
  <si>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</si>
  <si>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</si>
  <si>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</si>
  <si>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</si>
  <si>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</si>
  <si>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</si>
  <si>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</si>
  <si>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</si>
  <si>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</si>
  <si>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</si>
  <si>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</si>
  <si>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</si>
  <si>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</si>
  <si>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</si>
  <si>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</si>
  <si>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</si>
  <si>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</si>
  <si>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</si>
  <si>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</si>
  <si>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</si>
  <si>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</si>
  <si>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</si>
  <si>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</si>
  <si>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</si>
  <si>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</si>
  <si>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</si>
  <si>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</si>
  <si>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</si>
  <si>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</si>
  <si>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</si>
  <si>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</si>
  <si>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</si>
  <si>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</si>
  <si>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</si>
  <si>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</si>
  <si>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</si>
  <si>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</si>
  <si>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</si>
  <si>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</si>
  <si>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</si>
  <si>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</si>
  <si>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</si>
  <si>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</si>
  <si>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</si>
  <si>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</si>
  <si>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</si>
  <si>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</si>
  <si>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</si>
  <si>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</si>
  <si>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</si>
  <si>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</si>
  <si>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</si>
  <si>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</si>
  <si>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</si>
  <si>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</si>
  <si>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</si>
  <si>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</si>
  <si>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</si>
  <si>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</si>
  <si>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</si>
  <si>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</si>
  <si>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</si>
  <si>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</si>
  <si>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</si>
  <si>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</si>
  <si>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</si>
  <si>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</si>
  <si>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</si>
  <si>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</si>
  <si>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</si>
  <si>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</si>
  <si>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</si>
  <si>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</si>
  <si>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</si>
  <si>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</si>
  <si>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</si>
  <si>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</si>
  <si>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</si>
  <si>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</si>
  <si>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</si>
  <si>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</si>
  <si>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</si>
  <si>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</si>
  <si>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</si>
  <si>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</si>
  <si>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</si>
  <si>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</si>
  <si>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</si>
  <si>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</si>
  <si>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</si>
  <si>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</si>
  <si>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</si>
  <si>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</si>
  <si>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</si>
  <si>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</si>
  <si>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</si>
  <si>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</si>
  <si>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</si>
  <si>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</si>
  <si>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</si>
  <si>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</si>
  <si>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</si>
  <si>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</si>
  <si>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</si>
  <si>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</si>
  <si>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</si>
  <si>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</si>
  <si>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</si>
  <si>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</si>
  <si>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</si>
  <si>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</si>
  <si>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</si>
  <si>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</si>
  <si>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</si>
  <si>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</si>
  <si>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</si>
  <si>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</si>
  <si>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</si>
  <si>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</si>
  <si>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</si>
  <si>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</si>
  <si>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</si>
  <si>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</si>
  <si>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</si>
  <si>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</si>
  <si>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</si>
  <si>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</si>
  <si>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</si>
  <si>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</si>
  <si>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</si>
  <si>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</si>
  <si>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</si>
  <si>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</si>
  <si>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</si>
  <si>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</si>
  <si>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</si>
  <si>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</si>
  <si>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</si>
  <si>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</si>
  <si>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</si>
  <si>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</si>
  <si>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</si>
  <si>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</si>
  <si>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</si>
  <si>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</si>
  <si>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</si>
  <si>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</si>
  <si>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</si>
  <si>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</si>
  <si>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</si>
  <si>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</si>
  <si>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</si>
  <si>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</si>
  <si>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</si>
  <si>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</si>
  <si>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</si>
  <si>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</si>
  <si>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</si>
  <si>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</si>
  <si>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</si>
  <si>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</si>
  <si>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</si>
  <si>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</si>
  <si>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</si>
  <si>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</si>
  <si>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</si>
  <si>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</si>
  <si>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</si>
  <si>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</si>
  <si>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</si>
  <si>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</si>
  <si>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</si>
  <si>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</si>
  <si>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</si>
  <si>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</si>
  <si>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</si>
  <si>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</si>
  <si>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</si>
  <si>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</si>
  <si>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</si>
  <si>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</si>
  <si>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</si>
  <si>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</si>
  <si>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</si>
  <si>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</si>
  <si>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</si>
  <si>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</si>
  <si>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</si>
  <si>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</si>
  <si>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</si>
  <si>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</si>
  <si>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</si>
  <si>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</si>
  <si>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</si>
  <si>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</si>
  <si>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</si>
  <si>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</si>
  <si>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</si>
  <si>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</si>
  <si>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</si>
  <si>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</si>
  <si>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</si>
  <si>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</si>
  <si>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</si>
  <si>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</si>
  <si>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</si>
  <si>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</si>
  <si>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</si>
  <si>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</si>
  <si>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</si>
  <si>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</si>
  <si>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</si>
  <si>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</si>
  <si>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</si>
  <si>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</si>
  <si>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</si>
  <si>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</si>
  <si>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</si>
  <si>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</si>
  <si>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</si>
  <si>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</si>
  <si>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</si>
  <si>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</si>
  <si>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</si>
  <si>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</si>
  <si>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</si>
  <si>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</si>
  <si>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</si>
  <si>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</si>
  <si>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</si>
  <si>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</si>
  <si>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</si>
  <si>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</si>
  <si>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</si>
  <si>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</si>
  <si>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</si>
  <si>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</si>
  <si>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</si>
  <si>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</si>
  <si>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</si>
  <si>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</si>
  <si>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</si>
  <si>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</si>
  <si>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</si>
  <si>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</si>
  <si>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</si>
  <si>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</si>
  <si>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</si>
  <si>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</si>
  <si>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</si>
  <si>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</si>
  <si>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</si>
  <si>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</si>
  <si>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</si>
  <si>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</si>
  <si>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</si>
  <si>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</si>
  <si>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</si>
  <si>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</si>
  <si>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</si>
  <si>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</si>
  <si>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</si>
  <si>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</si>
  <si>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</si>
  <si>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</si>
  <si>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</si>
  <si>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</si>
  <si>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</si>
  <si>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</si>
  <si>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</si>
  <si>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</si>
  <si>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</si>
  <si>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</si>
  <si>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</si>
  <si>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</si>
  <si>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</si>
  <si>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</si>
  <si>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</si>
  <si>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</si>
  <si>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</si>
  <si>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</si>
  <si>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</si>
  <si>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</si>
  <si>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</si>
  <si>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</si>
  <si>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</si>
  <si>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</si>
  <si>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</si>
  <si>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</si>
  <si>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</si>
  <si>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</si>
  <si>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</si>
  <si>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</si>
  <si>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</si>
  <si>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</si>
  <si>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</si>
  <si>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</si>
  <si>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</si>
  <si>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</si>
  <si>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</si>
  <si>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</si>
  <si>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</si>
  <si>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</si>
  <si>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</si>
  <si>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</si>
  <si>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</si>
  <si>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</si>
  <si>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</si>
  <si>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</si>
  <si>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</si>
  <si>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</si>
  <si>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</si>
  <si>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</si>
  <si>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</si>
  <si>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</si>
  <si>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</si>
  <si>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</si>
  <si>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</si>
  <si>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</si>
  <si>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</si>
  <si>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</si>
  <si>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</si>
  <si>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</si>
  <si>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</si>
  <si>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</si>
  <si>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</si>
  <si>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</si>
  <si>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</si>
  <si>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</si>
  <si>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</si>
  <si>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</si>
  <si>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</si>
  <si>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</si>
  <si>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</si>
  <si>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</si>
  <si>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</si>
  <si>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</si>
  <si>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</si>
  <si>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</si>
  <si>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</si>
  <si>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</si>
  <si>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</si>
  <si>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</si>
  <si>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</si>
  <si>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</si>
  <si>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</si>
  <si>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</si>
  <si>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</si>
  <si>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</si>
  <si>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</si>
  <si>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</si>
  <si>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</si>
  <si>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</si>
  <si>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</si>
  <si>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</si>
  <si>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</si>
  <si>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</si>
  <si>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</si>
  <si>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</si>
  <si>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</si>
  <si>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</si>
  <si>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</si>
  <si>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</si>
  <si>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</si>
  <si>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</si>
  <si>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</si>
  <si>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</si>
  <si>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</si>
  <si>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</si>
  <si>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</si>
  <si>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</si>
  <si>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</si>
  <si>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</si>
  <si>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</si>
  <si>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</si>
  <si>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</si>
  <si>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</si>
  <si>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</si>
  <si>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</si>
  <si>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</si>
  <si>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</si>
  <si>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</si>
  <si>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</si>
  <si>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</si>
  <si>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</si>
  <si>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</si>
  <si>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</si>
  <si>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</si>
  <si>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</si>
  <si>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</si>
  <si>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</si>
  <si>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</si>
  <si>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</si>
  <si>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</si>
  <si>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</si>
  <si>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</si>
  <si>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</si>
  <si>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</si>
  <si>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</si>
  <si>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</si>
  <si>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</si>
  <si>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</si>
  <si>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</si>
  <si>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</si>
  <si>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</si>
  <si>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</si>
  <si>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</si>
  <si>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</si>
  <si>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</si>
  <si>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</si>
  <si>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</si>
  <si>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</si>
  <si>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</si>
  <si>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</si>
  <si>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</si>
  <si>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</si>
  <si>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</si>
  <si>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</si>
  <si>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</si>
  <si>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</si>
  <si>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</si>
  <si>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</si>
  <si>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</si>
  <si>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</si>
  <si>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</si>
  <si>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</si>
  <si>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</si>
  <si>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</si>
  <si>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</si>
  <si>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</si>
  <si>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</si>
  <si>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</si>
  <si>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</si>
  <si>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</si>
  <si>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</si>
  <si>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</si>
  <si>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</si>
  <si>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</si>
  <si>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</si>
  <si>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</si>
  <si>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</si>
  <si>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</si>
  <si>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</si>
  <si>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</si>
  <si>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</si>
  <si>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</si>
  <si>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</si>
  <si>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</si>
  <si>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</si>
  <si>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</si>
  <si>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</si>
  <si>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</si>
  <si>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</si>
  <si>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</si>
  <si>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</si>
  <si>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</si>
  <si>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</si>
  <si>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</si>
  <si>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</si>
  <si>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</si>
  <si>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</si>
  <si>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</si>
  <si>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</si>
  <si>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</si>
  <si>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</si>
  <si>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</si>
  <si>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</si>
  <si>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</si>
  <si>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</si>
  <si>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</si>
  <si>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</si>
  <si>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</si>
  <si>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</si>
  <si>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</si>
  <si>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</si>
  <si>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</si>
  <si>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</si>
  <si>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</si>
  <si>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</si>
  <si>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</si>
  <si>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</si>
  <si>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</si>
  <si>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</si>
  <si>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</si>
  <si>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</si>
  <si>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</si>
  <si>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</si>
  <si>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</si>
  <si>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</si>
  <si>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</si>
  <si>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</si>
  <si>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</si>
  <si>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</si>
  <si>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</si>
  <si>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</si>
  <si>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</si>
  <si>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</si>
  <si>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</si>
  <si>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</si>
  <si>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</si>
  <si>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</si>
  <si>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</si>
  <si>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</si>
  <si>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</si>
  <si>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</si>
  <si>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</si>
  <si>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</si>
  <si>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</si>
  <si>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</si>
  <si>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</si>
  <si>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</si>
  <si>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</si>
  <si>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</si>
  <si>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</si>
  <si>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</si>
  <si>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</si>
  <si>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</si>
  <si>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</si>
  <si>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</si>
  <si>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</si>
  <si>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</si>
  <si>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</si>
  <si>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</si>
  <si>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</si>
  <si>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</si>
  <si>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</si>
  <si>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</si>
  <si>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</si>
  <si>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</si>
  <si>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</si>
  <si>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</si>
  <si>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</si>
  <si>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</si>
  <si>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</si>
  <si>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</si>
  <si>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</si>
  <si>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</si>
  <si>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</si>
  <si>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</si>
  <si>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</si>
  <si>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</si>
  <si>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</si>
  <si>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</si>
  <si>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</si>
  <si>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</si>
  <si>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</si>
  <si>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</si>
  <si>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</si>
  <si>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</si>
  <si>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</si>
  <si>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</si>
  <si>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</si>
  <si>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</si>
  <si>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</si>
  <si>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</si>
  <si>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</si>
  <si>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</si>
  <si>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</si>
  <si>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</si>
  <si>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</si>
  <si>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</si>
  <si>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</si>
  <si>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</si>
  <si>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</si>
  <si>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</si>
  <si>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</si>
  <si>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</si>
  <si>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</si>
  <si>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</si>
  <si>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</si>
  <si>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</si>
  <si>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</si>
  <si>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</si>
  <si>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</si>
  <si>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</si>
  <si>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</si>
  <si>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</si>
  <si>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</si>
  <si>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</si>
  <si>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</si>
  <si>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</si>
  <si>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</si>
  <si>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</si>
  <si>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</si>
  <si>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</si>
  <si>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</si>
  <si>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</si>
  <si>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</si>
  <si>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</si>
  <si>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</si>
  <si>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</si>
  <si>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</si>
  <si>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</si>
  <si>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</si>
  <si>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</si>
  <si>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</si>
  <si>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</si>
  <si>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</si>
  <si>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</si>
  <si>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</si>
  <si>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</si>
  <si>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</si>
  <si>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</si>
  <si>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</si>
  <si>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</si>
  <si>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</si>
  <si>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</si>
  <si>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</si>
  <si>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</si>
  <si>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</si>
  <si>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</si>
  <si>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</si>
  <si>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</si>
  <si>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</si>
  <si>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</si>
  <si>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</si>
  <si>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</si>
  <si>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</si>
  <si>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</si>
  <si>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</si>
  <si>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</si>
  <si>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</si>
  <si>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</si>
  <si>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</si>
  <si>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</si>
  <si>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</si>
  <si>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</si>
  <si>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</si>
  <si>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</si>
  <si>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</si>
  <si>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</si>
  <si>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</si>
  <si>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</si>
  <si>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</si>
  <si>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</si>
  <si>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</si>
  <si>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</si>
  <si>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</si>
  <si>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</si>
  <si>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</si>
  <si>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</si>
  <si>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</si>
  <si>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</si>
  <si>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</si>
  <si>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</si>
  <si>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</si>
  <si>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</si>
  <si>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</si>
  <si>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</si>
  <si>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</si>
  <si>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</si>
  <si>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</si>
  <si>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</si>
  <si>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</si>
  <si>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</si>
  <si>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</si>
  <si>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</si>
  <si>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</si>
  <si>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</si>
  <si>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</si>
  <si>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</si>
  <si>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</si>
  <si>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</si>
  <si>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</si>
  <si>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</si>
  <si>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</si>
  <si>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</si>
  <si>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</si>
  <si>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</si>
  <si>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</si>
  <si>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</si>
  <si>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</si>
  <si>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</si>
  <si>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</si>
  <si>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</si>
  <si>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</si>
  <si>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</si>
  <si>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</si>
  <si>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</si>
  <si>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</si>
  <si>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</si>
  <si>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</si>
  <si>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</si>
  <si>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</si>
  <si>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</si>
  <si>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</si>
  <si>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</si>
  <si>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</si>
  <si>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</si>
  <si>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</si>
  <si>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</si>
  <si>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</si>
  <si>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</si>
  <si>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</si>
  <si>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</si>
  <si>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</si>
  <si>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</si>
  <si>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</si>
  <si>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</si>
  <si>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</si>
  <si>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</si>
  <si>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</si>
  <si>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</si>
  <si>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</si>
  <si>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</si>
  <si>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</si>
  <si>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</si>
  <si>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</si>
  <si>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</si>
  <si>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</si>
  <si>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</si>
  <si>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</si>
  <si>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</si>
  <si>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</si>
  <si>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</si>
  <si>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</si>
  <si>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</si>
  <si>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</si>
  <si>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</si>
  <si>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</si>
  <si>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</si>
  <si>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</si>
  <si>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</si>
  <si>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</si>
  <si>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</si>
  <si>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</si>
  <si>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</si>
  <si>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</si>
  <si>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</si>
  <si>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</si>
  <si>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</si>
  <si>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</si>
  <si>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</si>
  <si>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</si>
  <si>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</si>
  <si>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</si>
  <si>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</si>
  <si>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</si>
  <si>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</si>
  <si>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</si>
  <si>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</si>
  <si>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</si>
  <si>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</si>
  <si>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</si>
  <si>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</si>
  <si>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</si>
  <si>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</si>
  <si>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</si>
  <si>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</si>
  <si>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</si>
  <si>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</si>
  <si>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</si>
  <si>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</si>
  <si>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</si>
  <si>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</si>
  <si>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</si>
  <si>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</si>
  <si>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</si>
  <si>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</si>
  <si>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</si>
  <si>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</si>
  <si>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</si>
  <si>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</si>
  <si>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</si>
  <si>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</si>
  <si>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</si>
  <si>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</si>
  <si>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</si>
  <si>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</si>
  <si>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</si>
  <si>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</si>
  <si>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</si>
  <si>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</si>
  <si>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</si>
  <si>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</si>
  <si>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</si>
  <si>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</si>
  <si>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</si>
  <si>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</si>
  <si>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</si>
  <si>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</si>
  <si>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</si>
  <si>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</si>
  <si>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</si>
  <si>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</si>
  <si>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</si>
  <si>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</si>
  <si>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</si>
  <si>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</si>
  <si>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</si>
  <si>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</si>
  <si>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</si>
  <si>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</si>
  <si>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</si>
  <si>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</si>
  <si>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</si>
  <si>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</si>
  <si>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</si>
  <si>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</si>
  <si>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</si>
  <si>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</si>
  <si>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</si>
  <si>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</si>
  <si>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</si>
  <si>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</si>
  <si>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</si>
  <si>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</si>
  <si>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</si>
  <si>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</si>
  <si>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</si>
  <si>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</si>
  <si>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</si>
  <si>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</si>
  <si>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</si>
  <si>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</si>
  <si>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</si>
  <si>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</si>
  <si>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</si>
  <si>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</si>
  <si>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</si>
  <si>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</si>
  <si>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</si>
  <si>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</si>
  <si>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</si>
  <si>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</si>
  <si>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</si>
  <si>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</si>
  <si>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</si>
  <si>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</si>
  <si>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</si>
  <si>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</si>
  <si>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</si>
  <si>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</si>
  <si>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</si>
  <si>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</si>
  <si>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</si>
  <si>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</si>
  <si>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</si>
  <si>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</si>
  <si>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</si>
  <si>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</si>
  <si>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</si>
  <si>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</si>
  <si>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</si>
  <si>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</si>
  <si>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</si>
  <si>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</si>
  <si>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</si>
  <si>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</si>
  <si>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</si>
  <si>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</si>
  <si>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</si>
  <si>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</si>
  <si>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</si>
  <si>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</si>
  <si>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</si>
  <si>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</si>
  <si>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</si>
  <si>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</si>
  <si>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</si>
  <si>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</si>
  <si>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</si>
  <si>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</si>
  <si>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</si>
  <si>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</si>
  <si>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</si>
  <si>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</si>
  <si>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</si>
  <si>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</si>
  <si>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</si>
  <si>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</si>
  <si>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</si>
  <si>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</si>
  <si>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</si>
  <si>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</si>
  <si>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</si>
  <si>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</si>
  <si>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</si>
  <si>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</si>
  <si>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</si>
  <si>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</si>
  <si>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</si>
  <si>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</si>
  <si>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</si>
  <si>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</si>
  <si>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</si>
  <si>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</si>
  <si>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</si>
  <si>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</si>
  <si>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</si>
  <si>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</si>
  <si>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</si>
  <si>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</si>
  <si>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</si>
  <si>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</si>
  <si>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</si>
  <si>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</si>
  <si>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</si>
  <si>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</si>
  <si>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</si>
  <si>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</si>
  <si>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</si>
  <si>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</si>
  <si>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</si>
  <si>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</si>
  <si>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</si>
  <si>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</si>
  <si>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</si>
  <si>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</si>
  <si>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</si>
  <si>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</si>
  <si>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</si>
  <si>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</si>
  <si>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</si>
  <si>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</si>
  <si>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</si>
  <si>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</si>
  <si>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</si>
  <si>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</si>
  <si>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</si>
  <si>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</si>
  <si>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</si>
  <si>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</si>
  <si>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</si>
  <si>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</si>
  <si>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</si>
  <si>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</si>
  <si>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</si>
  <si>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</si>
  <si>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</si>
  <si>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</si>
  <si>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</si>
  <si>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</si>
  <si>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</si>
  <si>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</si>
  <si>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</si>
  <si>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</si>
  <si>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</si>
  <si>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</si>
  <si>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</si>
  <si>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</si>
  <si>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</si>
  <si>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</si>
  <si>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</si>
  <si>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</si>
  <si>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</si>
  <si>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</si>
  <si>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</si>
  <si>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</si>
  <si>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</si>
  <si>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</si>
  <si>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</si>
  <si>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</si>
  <si>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</si>
  <si>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</si>
  <si>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</si>
  <si>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</si>
  <si>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</si>
  <si>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</si>
  <si>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</si>
  <si>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</si>
  <si>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</si>
  <si>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</si>
  <si>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</si>
  <si>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</si>
  <si>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</si>
  <si>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</si>
  <si>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</si>
  <si>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</si>
  <si>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</si>
  <si>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</si>
  <si>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</si>
  <si>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</si>
  <si>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</si>
  <si>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</si>
  <si>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</si>
  <si>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</si>
  <si>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</si>
  <si>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</si>
  <si>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</si>
  <si>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</si>
  <si>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</si>
  <si>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</si>
  <si>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</si>
  <si>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</si>
  <si>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</si>
  <si>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</si>
  <si>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</si>
  <si>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</si>
  <si>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</si>
  <si>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</si>
  <si>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</si>
  <si>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</si>
  <si>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</si>
  <si>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</si>
  <si>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</si>
  <si>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</si>
  <si>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</si>
  <si>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</si>
  <si>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</si>
  <si>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</si>
  <si>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</si>
  <si>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</si>
  <si>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</si>
  <si>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</si>
  <si>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</si>
  <si>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</si>
  <si>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</si>
  <si>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</si>
  <si>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</si>
  <si>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</si>
  <si>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</si>
  <si>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</si>
  <si>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</si>
  <si>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</si>
  <si>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</si>
  <si>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</si>
  <si>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</si>
  <si>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</si>
  <si>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</si>
  <si>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</si>
  <si>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</si>
  <si>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</si>
  <si>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</si>
  <si>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</si>
  <si>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</si>
  <si>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</si>
  <si>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</si>
  <si>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</si>
  <si>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</si>
  <si>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</si>
  <si>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</si>
  <si>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</si>
  <si>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</si>
  <si>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</si>
  <si>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</si>
  <si>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</si>
  <si>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</si>
  <si>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</si>
  <si>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</si>
  <si>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</si>
  <si>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</si>
  <si>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</si>
  <si>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</si>
  <si>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</si>
  <si>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</si>
  <si>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</si>
  <si>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</si>
  <si>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</si>
  <si>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</si>
  <si>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</si>
  <si>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</si>
  <si>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</si>
  <si>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</si>
  <si>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</si>
  <si>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</si>
  <si>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</si>
  <si>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</si>
  <si>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</si>
  <si>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</si>
  <si>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</si>
  <si>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</si>
  <si>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</si>
  <si>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</si>
  <si>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</si>
  <si>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</si>
  <si>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</si>
  <si>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</si>
  <si>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</si>
  <si>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</si>
  <si>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</si>
  <si>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</si>
  <si>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</si>
  <si>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</si>
  <si>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</si>
  <si>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</si>
  <si>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</si>
  <si>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</si>
  <si>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</si>
  <si>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</si>
  <si>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</si>
  <si>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</si>
  <si>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</si>
  <si>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</si>
  <si>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</si>
  <si>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</si>
  <si>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</si>
  <si>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</si>
  <si>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</si>
  <si>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</si>
  <si>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</si>
  <si>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</si>
  <si>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</si>
  <si>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</si>
  <si>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</si>
  <si>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</si>
  <si>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</si>
  <si>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</si>
  <si>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</si>
  <si>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</si>
  <si>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</si>
  <si>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</si>
  <si>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</si>
  <si>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</si>
  <si>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</si>
  <si>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</si>
  <si>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</si>
  <si>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</si>
  <si>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</si>
  <si>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</si>
  <si>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</si>
  <si>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</si>
  <si>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</si>
  <si>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</si>
  <si>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</si>
  <si>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</si>
  <si>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</si>
  <si>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</si>
  <si>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</si>
  <si>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</si>
  <si>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</si>
  <si>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</si>
  <si>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</si>
  <si>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</si>
  <si>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</si>
  <si>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</si>
  <si>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</si>
  <si>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</si>
  <si>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</si>
  <si>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</si>
  <si>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</si>
  <si>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</si>
  <si>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</si>
  <si>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</si>
  <si>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</si>
  <si>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</si>
  <si>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</si>
  <si>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</si>
  <si>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</si>
  <si>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</si>
  <si>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</si>
  <si>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</si>
  <si>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</si>
  <si>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</si>
  <si>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</si>
  <si>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</si>
  <si>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</si>
  <si>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</si>
  <si>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</si>
  <si>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</si>
  <si>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</si>
  <si>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</si>
  <si>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</si>
  <si>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</si>
  <si>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</si>
  <si>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</si>
  <si>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</si>
  <si>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</si>
  <si>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</si>
  <si>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</si>
  <si>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</si>
  <si>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</si>
  <si>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</si>
  <si>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</si>
  <si>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</si>
  <si>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</si>
  <si>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</si>
  <si>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</si>
  <si>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</si>
  <si>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</si>
  <si>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</si>
  <si>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</si>
  <si>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</si>
  <si>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</si>
  <si>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</si>
  <si>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</si>
  <si>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</si>
  <si>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</si>
  <si>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</si>
  <si>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</si>
  <si>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</si>
  <si>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</si>
  <si>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</si>
  <si>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</si>
  <si>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</si>
  <si>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</si>
  <si>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</si>
  <si>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</si>
  <si>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</si>
  <si>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</si>
  <si>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</si>
  <si>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</si>
  <si>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</si>
  <si>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</si>
  <si>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</si>
  <si>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</si>
  <si>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</si>
  <si>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</si>
  <si>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</si>
  <si>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</si>
  <si>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</si>
  <si>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</si>
  <si>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</si>
  <si>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</si>
  <si>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</si>
  <si>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</si>
  <si>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</si>
  <si>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</si>
  <si>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</si>
  <si>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</si>
  <si>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</si>
  <si>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</si>
  <si>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</si>
  <si>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</si>
  <si>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</si>
  <si>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</si>
  <si>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</si>
  <si>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</si>
  <si>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</si>
  <si>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</si>
  <si>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</si>
  <si>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</si>
  <si>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</si>
  <si>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</si>
  <si>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</si>
  <si>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</si>
  <si>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</si>
  <si>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</si>
  <si>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</si>
  <si>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</si>
  <si>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</si>
  <si>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</si>
  <si>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</si>
  <si>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</si>
  <si>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</si>
  <si>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</si>
  <si>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</si>
  <si>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</si>
  <si>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</si>
  <si>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</si>
  <si>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</si>
  <si>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</si>
  <si>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</si>
  <si>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</si>
  <si>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</si>
  <si>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</si>
  <si>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</si>
  <si>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</si>
  <si>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</si>
  <si>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</si>
  <si>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</si>
  <si>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</si>
  <si>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</si>
  <si>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</si>
  <si>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</si>
  <si>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</si>
  <si>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</si>
  <si>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</si>
  <si>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</si>
  <si>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</si>
  <si>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</si>
  <si>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</si>
  <si>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</si>
  <si>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</si>
  <si>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</si>
  <si>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</si>
  <si>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</si>
  <si>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</si>
  <si>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</si>
  <si>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</si>
  <si>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</si>
  <si>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</si>
  <si>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</si>
  <si>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</si>
  <si>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</si>
  <si>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</si>
  <si>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</si>
  <si>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</si>
  <si>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</si>
  <si>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</si>
  <si>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</si>
  <si>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</si>
  <si>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</si>
  <si>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</si>
  <si>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</si>
  <si>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</si>
  <si>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</si>
  <si>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</si>
  <si>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</si>
  <si>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</si>
  <si>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</si>
  <si>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</si>
  <si>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</si>
  <si>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</si>
  <si>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</si>
  <si>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</si>
  <si>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</si>
  <si>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</si>
  <si>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</si>
  <si>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</si>
  <si>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</si>
  <si>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</si>
  <si>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</si>
  <si>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</si>
  <si>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</si>
  <si>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</si>
  <si>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</si>
  <si>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</si>
  <si>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</si>
  <si>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</si>
  <si>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</si>
  <si>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</si>
  <si>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</si>
  <si>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</si>
  <si>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</si>
  <si>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</si>
  <si>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</si>
  <si>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</si>
  <si>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</si>
  <si>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</si>
  <si>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</si>
  <si>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</si>
  <si>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</si>
  <si>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</si>
  <si>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</si>
  <si>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</si>
  <si>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</si>
  <si>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</si>
  <si>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</si>
  <si>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</si>
  <si>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</si>
  <si>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</si>
  <si>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</si>
  <si>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</si>
  <si>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</si>
  <si>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</si>
  <si>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</si>
  <si>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</si>
  <si>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</si>
  <si>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</si>
  <si>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</si>
  <si>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</si>
  <si>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</si>
  <si>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</si>
  <si>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</si>
  <si>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</si>
  <si>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</si>
  <si>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</si>
  <si>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</si>
  <si>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</si>
  <si>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</si>
  <si>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</si>
  <si>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</si>
  <si>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</si>
  <si>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</si>
  <si>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</si>
  <si>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</si>
  <si>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</si>
  <si>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</si>
  <si>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</si>
  <si>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</si>
  <si>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</si>
  <si>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</si>
  <si>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</si>
  <si>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</si>
  <si>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</si>
  <si>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</si>
  <si>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</si>
  <si>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</si>
  <si>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</si>
  <si>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</si>
  <si>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</si>
  <si>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</si>
  <si>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</si>
  <si>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</si>
  <si>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</si>
  <si>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</si>
  <si>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</si>
  <si>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</si>
  <si>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</si>
  <si>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</si>
  <si>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</si>
  <si>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</si>
  <si>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</si>
  <si>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</si>
  <si>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</si>
  <si>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</si>
  <si>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</si>
  <si>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</si>
  <si>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</si>
  <si>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</si>
  <si>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</si>
  <si>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</si>
  <si>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</si>
  <si>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</si>
  <si>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</si>
  <si>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</si>
  <si>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</si>
  <si>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</si>
  <si>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</si>
  <si>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</si>
  <si>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</si>
  <si>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</si>
  <si>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</si>
  <si>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</si>
  <si>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</si>
  <si>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</si>
  <si>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</si>
  <si>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</si>
  <si>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</si>
  <si>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</si>
  <si>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</si>
  <si>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</si>
  <si>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</si>
  <si>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</si>
  <si>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</si>
  <si>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</si>
  <si>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</si>
  <si>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</si>
  <si>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</si>
  <si>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</si>
  <si>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</si>
  <si>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</si>
  <si>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</si>
  <si>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</si>
  <si>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</si>
  <si>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</si>
  <si>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</si>
  <si>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</si>
  <si>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</si>
  <si>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</si>
  <si>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</si>
  <si>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</si>
  <si>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</si>
  <si>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</si>
  <si>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</si>
  <si>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</si>
  <si>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</si>
  <si>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</si>
  <si>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</si>
  <si>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</si>
  <si>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</si>
  <si>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</si>
  <si>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</si>
  <si>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</si>
  <si>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</si>
  <si>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</si>
  <si>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</si>
  <si>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</si>
  <si>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</si>
  <si>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</si>
  <si>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</si>
  <si>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</si>
  <si>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</si>
  <si>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</si>
  <si>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</si>
  <si>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</si>
  <si>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</si>
  <si>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</si>
  <si>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</si>
  <si>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</si>
  <si>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</si>
  <si>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</si>
  <si>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</si>
  <si>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</si>
  <si>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</si>
  <si>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</si>
  <si>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</si>
  <si>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</si>
  <si>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</si>
  <si>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</si>
  <si>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</si>
  <si>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</si>
  <si>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</si>
  <si>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</si>
  <si>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</si>
  <si>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</si>
  <si>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</si>
  <si>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</si>
  <si>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</si>
  <si>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</si>
  <si>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</si>
  <si>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</si>
  <si>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</si>
  <si>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</si>
  <si>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</si>
  <si>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</si>
  <si>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</si>
  <si>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</si>
  <si>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</si>
  <si>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</si>
  <si>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</si>
  <si>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</si>
  <si>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</si>
  <si>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</si>
  <si>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</si>
  <si>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</si>
  <si>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</si>
  <si>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</si>
  <si>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</si>
  <si>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</si>
  <si>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</si>
  <si>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</si>
  <si>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</si>
  <si>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</si>
  <si>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</si>
  <si>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</si>
  <si>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</si>
  <si>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</si>
  <si>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</si>
  <si>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</si>
  <si>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</si>
  <si>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</si>
  <si>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</si>
  <si>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</si>
  <si>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</si>
  <si>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</si>
  <si>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</si>
  <si>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</si>
  <si>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</si>
  <si>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</si>
  <si>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</si>
  <si>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</si>
  <si>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</si>
  <si>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</si>
  <si>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</si>
  <si>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</si>
  <si>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</si>
  <si>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</si>
  <si>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</si>
  <si>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</si>
  <si>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</si>
  <si>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</si>
  <si>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</si>
  <si>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</si>
  <si>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</si>
  <si>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</si>
  <si>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</si>
  <si>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</si>
  <si>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</si>
  <si>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</si>
  <si>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</si>
  <si>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</si>
  <si>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</si>
  <si>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</si>
  <si>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</si>
  <si>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</si>
  <si>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</si>
  <si>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</si>
  <si>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</si>
  <si>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</si>
  <si>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</si>
  <si>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</si>
  <si>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</si>
  <si>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</si>
  <si>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</si>
  <si>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</si>
  <si>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</si>
  <si>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</si>
  <si>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</si>
  <si>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</si>
  <si>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</si>
  <si>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</si>
  <si>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</si>
  <si>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</si>
  <si>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</si>
  <si>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</si>
  <si>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</si>
  <si>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</si>
  <si>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</si>
  <si>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</si>
  <si>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</si>
  <si>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</si>
  <si>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</si>
  <si>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</si>
  <si>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</si>
  <si>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</si>
  <si>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</si>
  <si>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</si>
  <si>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</si>
  <si>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</si>
  <si>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</si>
  <si>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</si>
  <si>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</si>
  <si>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</si>
  <si>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</si>
  <si>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</si>
  <si>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</si>
  <si>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</si>
  <si>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</si>
  <si>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</si>
  <si>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</si>
  <si>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</si>
  <si>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</si>
  <si>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</si>
  <si>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</si>
  <si>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</si>
  <si>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</si>
  <si>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</si>
  <si>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</si>
  <si>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</si>
  <si>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</si>
  <si>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</si>
  <si>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</si>
  <si>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</si>
  <si>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</si>
  <si>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</si>
  <si>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</si>
  <si>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</si>
  <si>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</si>
  <si>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</si>
  <si>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</si>
  <si>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</si>
  <si>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</si>
  <si>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</si>
  <si>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</si>
  <si>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</si>
  <si>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</si>
  <si>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</si>
  <si>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</si>
  <si>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</si>
  <si>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</si>
  <si>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</si>
  <si>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</si>
  <si>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</si>
  <si>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</si>
  <si>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</si>
  <si>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</si>
  <si>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</si>
  <si>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</si>
  <si>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</si>
  <si>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</si>
  <si>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</si>
  <si>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</si>
  <si>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</si>
  <si>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</si>
  <si>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</si>
  <si>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</si>
  <si>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</si>
  <si>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</si>
  <si>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</si>
  <si>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</si>
  <si>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</si>
  <si>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</si>
  <si>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</si>
  <si>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</si>
  <si>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</si>
  <si>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</si>
  <si>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</si>
  <si>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</si>
  <si>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</si>
  <si>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</si>
  <si>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</si>
  <si>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</si>
  <si>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</si>
  <si>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</si>
  <si>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</si>
  <si>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</si>
  <si>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</si>
  <si>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</si>
  <si>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</si>
  <si>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</si>
  <si>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</si>
  <si>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</si>
  <si>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</si>
  <si>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</si>
  <si>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</si>
  <si>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</si>
  <si>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</si>
  <si>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</si>
  <si>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</si>
  <si>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</si>
  <si>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</si>
  <si>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</si>
  <si>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</si>
  <si>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</si>
  <si>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</si>
  <si>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</si>
  <si>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</si>
  <si>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</si>
  <si>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</si>
  <si>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</si>
  <si>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</si>
  <si>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</si>
  <si>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</si>
  <si>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</si>
  <si>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</si>
  <si>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</si>
  <si>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</si>
  <si>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</si>
  <si>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</si>
  <si>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</si>
  <si>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</si>
  <si>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</si>
  <si>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</si>
  <si>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</si>
  <si>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</si>
  <si>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</si>
  <si>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</si>
  <si>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</si>
  <si>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</si>
  <si>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</si>
  <si>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</si>
  <si>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</si>
  <si>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</si>
  <si>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</si>
  <si>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</si>
  <si>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</si>
  <si>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</si>
  <si>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</si>
  <si>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</si>
  <si>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</si>
  <si>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</si>
  <si>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</si>
  <si>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</si>
  <si>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</si>
  <si>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</si>
  <si>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</si>
  <si>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</si>
  <si>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</si>
  <si>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</si>
  <si>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</si>
  <si>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</si>
  <si>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</si>
  <si>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</si>
  <si>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</si>
  <si>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</si>
  <si>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</si>
  <si>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</si>
  <si>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</si>
  <si>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</si>
  <si>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</si>
  <si>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</si>
  <si>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</si>
  <si>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</si>
  <si>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</si>
  <si>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</si>
  <si>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</si>
  <si>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</si>
  <si>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</si>
  <si>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</si>
  <si>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</si>
  <si>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</si>
  <si>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</si>
  <si>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</si>
  <si>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</si>
  <si>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</si>
  <si>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</si>
  <si>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</si>
  <si>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</si>
  <si>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</si>
  <si>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</si>
  <si>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</si>
  <si>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</si>
  <si>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</si>
  <si>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</si>
  <si>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</si>
  <si>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</si>
  <si>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</si>
  <si>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</si>
  <si>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</si>
  <si>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</si>
  <si>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</si>
  <si>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</si>
  <si>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</si>
  <si>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</si>
  <si>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</si>
  <si>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</si>
  <si>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</si>
  <si>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</si>
  <si>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</si>
  <si>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</si>
  <si>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</si>
  <si>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</si>
  <si>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</si>
  <si>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</si>
  <si>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</si>
  <si>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</si>
  <si>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</si>
  <si>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</si>
  <si>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</si>
  <si>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</si>
  <si>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</si>
  <si>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</si>
  <si>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</si>
  <si>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</si>
  <si>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</si>
  <si>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</si>
  <si>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</si>
  <si>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</si>
  <si>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</si>
  <si>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</si>
  <si>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</si>
  <si>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</si>
  <si>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</si>
  <si>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</si>
  <si>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</si>
  <si>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</si>
  <si>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</si>
  <si>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</si>
  <si>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</si>
  <si>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</si>
  <si>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</si>
  <si>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</si>
  <si>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</si>
  <si>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</si>
  <si>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</si>
  <si>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</si>
  <si>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</si>
  <si>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</si>
  <si>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</si>
  <si>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</si>
  <si>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</si>
  <si>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</si>
  <si>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</si>
  <si>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</si>
  <si>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</si>
  <si>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</si>
  <si>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</si>
  <si>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</si>
  <si>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</si>
  <si>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</si>
  <si>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</si>
  <si>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</si>
  <si>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</si>
  <si>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</si>
  <si>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</si>
  <si>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</si>
  <si>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</si>
  <si>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</si>
  <si>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</si>
  <si>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</si>
  <si>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</si>
  <si>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</si>
  <si>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</si>
  <si>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</si>
  <si>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</si>
  <si>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</si>
  <si>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</si>
  <si>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</si>
  <si>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</si>
  <si>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</si>
  <si>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</si>
  <si>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</si>
  <si>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</si>
  <si>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</si>
  <si>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</si>
  <si>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</si>
  <si>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</si>
  <si>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</si>
  <si>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</si>
  <si>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</si>
  <si>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</si>
  <si>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</si>
  <si>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</si>
  <si>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</si>
  <si>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</si>
  <si>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</si>
  <si>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</si>
  <si>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</si>
  <si>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</si>
  <si>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</si>
  <si>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</si>
  <si>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</si>
  <si>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</si>
  <si>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</si>
  <si>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</si>
  <si>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</si>
  <si>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</si>
  <si>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</si>
  <si>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</si>
  <si>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</si>
  <si>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</si>
  <si>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</si>
  <si>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</si>
  <si>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</si>
  <si>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</si>
  <si>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</si>
  <si>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</si>
  <si>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</si>
  <si>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</si>
  <si>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</si>
  <si>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</si>
  <si>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</si>
  <si>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</si>
  <si>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</si>
  <si>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</si>
  <si>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</si>
  <si>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</si>
  <si>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</si>
  <si>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</si>
  <si>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</si>
  <si>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</si>
  <si>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</si>
  <si>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</si>
  <si>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</si>
  <si>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</si>
  <si>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</si>
  <si>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</si>
  <si>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</si>
  <si>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</si>
  <si>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</si>
  <si>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</si>
  <si>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</si>
  <si>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</si>
  <si>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</si>
  <si>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</si>
  <si>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</si>
  <si>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</si>
  <si>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</si>
  <si>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</si>
  <si>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</si>
  <si>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</si>
  <si>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</si>
  <si>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</si>
  <si>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</si>
  <si>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</si>
  <si>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</si>
  <si>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</si>
  <si>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</si>
  <si>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</si>
  <si>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</si>
  <si>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</si>
  <si>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</si>
  <si>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</si>
  <si>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</si>
  <si>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</si>
  <si>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</si>
  <si>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</si>
  <si>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</si>
  <si>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</si>
  <si>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</si>
  <si>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</si>
  <si>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</si>
  <si>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</si>
  <si>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</si>
  <si>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</si>
  <si>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</si>
  <si>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</si>
  <si>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</si>
  <si>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</si>
  <si>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</si>
  <si>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</si>
  <si>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</si>
  <si>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</si>
  <si>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</si>
  <si>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</si>
  <si>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</si>
  <si>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</si>
  <si>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</si>
  <si>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</si>
  <si>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</si>
  <si>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</si>
  <si>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</si>
  <si>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</si>
  <si>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</si>
  <si>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</si>
  <si>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</si>
  <si>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</si>
  <si>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</si>
  <si>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</si>
  <si>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</si>
  <si>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</si>
  <si>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</si>
  <si>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</si>
  <si>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</si>
  <si>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</si>
  <si>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</si>
  <si>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</si>
  <si>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</si>
  <si>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</si>
  <si>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</si>
  <si>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</si>
  <si>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</si>
  <si>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</si>
  <si>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</si>
  <si>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</si>
  <si>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</si>
  <si>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</si>
  <si>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</si>
  <si>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</si>
  <si>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</si>
  <si>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</si>
  <si>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</si>
  <si>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</si>
  <si>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</si>
  <si>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</si>
  <si>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</si>
  <si>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</si>
  <si>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</si>
  <si>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</si>
  <si>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</si>
  <si>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</si>
  <si>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</si>
  <si>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</si>
  <si>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</si>
  <si>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</si>
  <si>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</si>
  <si>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</si>
  <si>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</si>
  <si>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</si>
  <si>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</si>
  <si>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</si>
  <si>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</si>
  <si>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</si>
  <si>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</si>
  <si>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</si>
  <si>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</si>
  <si>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</si>
  <si>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</si>
  <si>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</si>
  <si>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</si>
  <si>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</si>
  <si>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</si>
  <si>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</si>
  <si>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</si>
  <si>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</si>
  <si>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</si>
  <si>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</si>
  <si>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</si>
  <si>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</si>
  <si>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</si>
  <si>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</si>
  <si>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</si>
  <si>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</si>
  <si>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</si>
  <si>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</si>
  <si>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</si>
  <si>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</si>
  <si>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</si>
  <si>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</si>
  <si>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</si>
  <si>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</si>
  <si>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</si>
  <si>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</si>
  <si>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</si>
  <si>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</si>
  <si>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</si>
  <si>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</si>
  <si>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</si>
  <si>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</si>
  <si>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</si>
  <si>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</si>
  <si>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</si>
  <si>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</si>
  <si>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</si>
  <si>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</si>
  <si>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</si>
  <si>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</si>
  <si>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</si>
  <si>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</si>
  <si>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</si>
  <si>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</si>
  <si>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</si>
  <si>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</si>
  <si>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</si>
  <si>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</si>
  <si>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</si>
  <si>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</si>
  <si>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</si>
  <si>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</si>
  <si>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</si>
  <si>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</si>
  <si>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</si>
  <si>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</si>
  <si>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</si>
  <si>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</si>
  <si>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</si>
  <si>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</si>
  <si>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</si>
  <si>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</si>
  <si>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</si>
  <si>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</si>
  <si>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</si>
  <si>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</si>
  <si>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</si>
  <si>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</si>
  <si>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</si>
  <si>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</si>
  <si>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</si>
  <si>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</si>
  <si>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</si>
  <si>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</si>
  <si>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</si>
  <si>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</si>
  <si>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</si>
  <si>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</si>
  <si>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</si>
  <si>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</si>
  <si>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</si>
  <si>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</si>
  <si>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</si>
  <si>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</si>
  <si>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</si>
  <si>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</si>
  <si>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</si>
  <si>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</si>
  <si>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</si>
  <si>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</si>
  <si>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</si>
  <si>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</si>
  <si>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</si>
  <si>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</si>
  <si>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</si>
  <si>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</si>
  <si>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</si>
  <si>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</si>
  <si>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</si>
  <si>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</si>
  <si>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</si>
  <si>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</si>
  <si>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</si>
  <si>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</si>
  <si>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</si>
  <si>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</si>
  <si>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</si>
  <si>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</si>
  <si>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</si>
  <si>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</si>
  <si>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</si>
  <si>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</si>
  <si>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</si>
  <si>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</si>
  <si>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</si>
  <si>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</si>
  <si>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</si>
  <si>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</si>
  <si>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</si>
  <si>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</si>
  <si>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</si>
  <si>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</si>
  <si>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</si>
  <si>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</si>
  <si>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</si>
  <si>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</si>
  <si>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</si>
  <si>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</si>
  <si>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</si>
  <si>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</si>
  <si>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</si>
  <si>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</si>
  <si>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</si>
  <si>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</si>
  <si>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</si>
  <si>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</si>
  <si>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</si>
  <si>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</si>
  <si>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</si>
  <si>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</si>
  <si>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</si>
  <si>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</si>
  <si>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</si>
  <si>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</si>
  <si>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</si>
  <si>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</si>
  <si>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</si>
  <si>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</si>
  <si>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</si>
  <si>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</si>
  <si>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</si>
  <si>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</si>
  <si>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</si>
  <si>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</si>
  <si>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</si>
  <si>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</si>
  <si>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</si>
  <si>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</si>
  <si>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</si>
  <si>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</si>
  <si>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</si>
  <si>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</si>
  <si>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</si>
  <si>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</si>
  <si>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</si>
  <si>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</si>
  <si>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</si>
  <si>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</si>
  <si>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</si>
  <si>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</si>
  <si>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</si>
  <si>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</si>
  <si>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</si>
  <si>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</si>
  <si>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</si>
  <si>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</si>
  <si>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</si>
  <si>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</si>
  <si>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</si>
  <si>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</si>
  <si>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</si>
  <si>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</si>
  <si>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</si>
  <si>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</si>
  <si>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</si>
  <si>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</si>
  <si>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</si>
  <si>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</si>
  <si>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</si>
  <si>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</si>
  <si>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</si>
  <si>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</si>
  <si>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</si>
  <si>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</si>
  <si>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</si>
  <si>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</si>
  <si>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</si>
  <si>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</si>
  <si>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</si>
  <si>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</si>
  <si>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</si>
  <si>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</si>
  <si>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</si>
  <si>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</si>
  <si>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</si>
  <si>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</si>
  <si>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</si>
  <si>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</si>
  <si>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</si>
  <si>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</si>
  <si>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</si>
  <si>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</si>
  <si>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</si>
  <si>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</si>
  <si>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</si>
  <si>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</si>
  <si>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</si>
  <si>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</si>
  <si>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</si>
  <si>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</si>
  <si>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</si>
  <si>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</si>
  <si>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</si>
  <si>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</si>
  <si>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</si>
  <si>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</si>
  <si>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</si>
  <si>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</si>
  <si>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</si>
  <si>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</si>
  <si>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</si>
  <si>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</si>
  <si>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</si>
  <si>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</si>
  <si>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</si>
  <si>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</si>
  <si>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</si>
  <si>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</si>
  <si>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</si>
  <si>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</si>
  <si>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</si>
  <si>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</si>
  <si>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</si>
  <si>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</si>
  <si>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</si>
  <si>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</si>
  <si>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</si>
  <si>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</si>
  <si>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</si>
  <si>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</si>
  <si>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</si>
  <si>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</si>
  <si>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</si>
  <si>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</si>
  <si>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</si>
  <si>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</si>
  <si>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</si>
  <si>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</si>
  <si>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</si>
  <si>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</si>
  <si>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</si>
  <si>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</si>
  <si>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</si>
  <si>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</si>
  <si>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</si>
  <si>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</si>
  <si>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</si>
  <si>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</si>
  <si>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</si>
  <si>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</si>
  <si>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</si>
  <si>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</si>
  <si>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</si>
  <si>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</si>
  <si>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</si>
  <si>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</si>
  <si>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</si>
  <si>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</si>
  <si>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</si>
  <si>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</si>
  <si>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</si>
  <si>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</si>
  <si>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</si>
  <si>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</si>
  <si>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</si>
  <si>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</si>
  <si>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</si>
  <si>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</si>
  <si>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</si>
  <si>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</si>
  <si>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</si>
  <si>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</si>
  <si>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</si>
  <si>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</si>
  <si>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</si>
  <si>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</si>
  <si>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</si>
  <si>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</si>
  <si>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</si>
  <si>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</si>
  <si>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</si>
  <si>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</si>
  <si>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</si>
  <si>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</si>
  <si>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</si>
  <si>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</si>
  <si>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</si>
  <si>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</si>
  <si>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</si>
  <si>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</si>
  <si>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</si>
  <si>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</si>
  <si>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</si>
  <si>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</si>
  <si>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</si>
  <si>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</si>
  <si>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</si>
  <si>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</si>
  <si>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</si>
  <si>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</si>
  <si>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</si>
  <si>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</si>
  <si>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</si>
  <si>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</si>
  <si>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</si>
  <si>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</si>
  <si>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</si>
  <si>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</si>
  <si>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</si>
  <si>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</si>
  <si>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</si>
  <si>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</si>
  <si>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</si>
  <si>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</si>
  <si>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</si>
  <si>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</si>
  <si>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</si>
  <si>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</si>
  <si>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</si>
  <si>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</si>
  <si>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</si>
  <si>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</si>
  <si>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</si>
  <si>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</si>
  <si>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</si>
  <si>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</si>
  <si>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</si>
  <si>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</si>
  <si>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</si>
  <si>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</si>
  <si>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</si>
  <si>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</si>
  <si>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</si>
  <si>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</si>
  <si>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</si>
  <si>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</si>
  <si>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</si>
  <si>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</si>
  <si>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</si>
  <si>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</si>
  <si>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</si>
  <si>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</si>
  <si>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</si>
  <si>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</si>
  <si>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</si>
  <si>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</si>
  <si>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</si>
  <si>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</si>
  <si>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</si>
  <si>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</si>
  <si>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</si>
  <si>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</si>
  <si>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</si>
  <si>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</si>
  <si>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</si>
  <si>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</si>
  <si>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</si>
  <si>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</si>
  <si>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</si>
  <si>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</si>
  <si>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</si>
  <si>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</si>
  <si>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</si>
  <si>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</si>
  <si>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</si>
  <si>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</si>
  <si>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</si>
  <si>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</si>
  <si>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</si>
  <si>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</si>
  <si>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</si>
  <si>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</si>
  <si>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</si>
  <si>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</si>
  <si>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</si>
  <si>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</si>
  <si>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</si>
  <si>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</si>
  <si>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</si>
  <si>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</si>
  <si>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</si>
  <si>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</si>
  <si>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</si>
  <si>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</si>
  <si>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</si>
  <si>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</si>
  <si>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</si>
  <si>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</si>
  <si>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</si>
  <si>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</si>
  <si>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</si>
  <si>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</si>
  <si>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</si>
  <si>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</si>
  <si>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</si>
  <si>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</si>
  <si>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</si>
  <si>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</si>
  <si>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</si>
  <si>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</si>
  <si>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</si>
  <si>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</si>
  <si>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</si>
  <si>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</si>
  <si>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</si>
  <si>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</si>
  <si>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</si>
  <si>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</si>
  <si>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</si>
  <si>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</si>
  <si>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</si>
  <si>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</si>
  <si>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</si>
  <si>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</si>
  <si>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</si>
  <si>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</si>
  <si>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</si>
  <si>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</si>
  <si>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</si>
  <si>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</si>
  <si>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</si>
  <si>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</si>
  <si>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</si>
  <si>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</si>
  <si>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</si>
  <si>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</si>
  <si>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</si>
  <si>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</si>
  <si>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</si>
  <si>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</si>
  <si>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</si>
  <si>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</si>
  <si>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</si>
  <si>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</si>
  <si>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</si>
  <si>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</si>
  <si>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</si>
  <si>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</si>
  <si>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</si>
  <si>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</si>
  <si>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</si>
  <si>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</si>
  <si>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</si>
  <si>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</si>
  <si>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</si>
  <si>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</si>
  <si>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</si>
  <si>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</si>
  <si>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</si>
  <si>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</si>
  <si>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</si>
  <si>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</si>
  <si>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</si>
  <si>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</si>
  <si>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</si>
  <si>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</si>
  <si>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</si>
  <si>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</si>
  <si>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</si>
  <si>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</si>
  <si>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</si>
  <si>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</si>
  <si>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</si>
  <si>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</si>
  <si>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</si>
  <si>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</si>
  <si>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</si>
  <si>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</si>
  <si>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</si>
  <si>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</si>
  <si>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</si>
  <si>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</si>
  <si>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</si>
  <si>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</si>
  <si>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</si>
  <si>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</si>
  <si>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</si>
  <si>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</si>
  <si>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</si>
  <si>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</si>
  <si>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</si>
  <si>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</si>
  <si>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</si>
  <si>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</si>
  <si>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</si>
  <si>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</si>
  <si>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</si>
  <si>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</si>
  <si>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</si>
  <si>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</si>
  <si>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</si>
  <si>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</si>
  <si>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</si>
  <si>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</si>
  <si>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</si>
  <si>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</si>
  <si>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</si>
  <si>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</si>
  <si>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</si>
  <si>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</si>
  <si>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</si>
  <si>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</si>
  <si>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</si>
  <si>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</si>
  <si>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</si>
  <si>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</si>
  <si>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</si>
  <si>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</si>
  <si>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</si>
  <si>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</si>
  <si>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</si>
  <si>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</si>
  <si>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</si>
  <si>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</si>
  <si>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</si>
  <si>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</si>
  <si>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</si>
  <si>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</si>
  <si>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</si>
  <si>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</si>
  <si>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</si>
  <si>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</si>
  <si>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</si>
  <si>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</si>
  <si>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</si>
  <si>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</si>
  <si>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</si>
  <si>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</si>
  <si>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</si>
  <si>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</si>
  <si>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</si>
  <si>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</si>
  <si>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</si>
  <si>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</si>
  <si>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</si>
  <si>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</si>
  <si>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</si>
  <si>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</si>
  <si>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</si>
  <si>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</si>
  <si>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</si>
  <si>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</si>
  <si>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</si>
  <si>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</si>
  <si>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</si>
  <si>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</si>
  <si>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</si>
  <si>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</si>
  <si>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</si>
  <si>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</si>
  <si>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</si>
  <si>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</si>
  <si>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</si>
  <si>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</si>
  <si>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</si>
  <si>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</si>
  <si>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</si>
  <si>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</si>
  <si>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</si>
  <si>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</si>
  <si>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</si>
  <si>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</si>
  <si>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</si>
  <si>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</si>
  <si>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</si>
  <si>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</si>
  <si>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</si>
  <si>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</si>
  <si>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</si>
  <si>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</si>
  <si>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</si>
  <si>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</si>
  <si>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</si>
  <si>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</si>
  <si>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</si>
  <si>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</si>
  <si>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</si>
  <si>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</si>
  <si>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</si>
  <si>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</si>
  <si>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</si>
  <si>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</si>
  <si>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</si>
  <si>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</si>
  <si>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</si>
  <si>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</si>
  <si>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</si>
  <si>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</si>
  <si>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</si>
  <si>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</si>
  <si>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</si>
  <si>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</si>
  <si>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</si>
  <si>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</si>
  <si>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</si>
  <si>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</si>
  <si>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</si>
  <si>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</si>
  <si>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</si>
  <si>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</si>
  <si>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</si>
  <si>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</si>
  <si>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</si>
  <si>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</si>
  <si>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</si>
  <si>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</si>
  <si>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</si>
  <si>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</si>
  <si>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</si>
  <si>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</si>
  <si>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</si>
  <si>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</si>
  <si>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</si>
  <si>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</si>
  <si>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</si>
  <si>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</si>
  <si>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</si>
  <si>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</si>
  <si>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</si>
  <si>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</si>
  <si>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</si>
  <si>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</si>
  <si>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</si>
  <si>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</si>
  <si>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</si>
  <si>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</si>
  <si>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</si>
  <si>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</si>
  <si>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</si>
  <si>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</si>
  <si>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</si>
  <si>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</si>
  <si>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</si>
  <si>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</si>
  <si>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</si>
  <si>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</si>
  <si>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</si>
  <si>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</si>
  <si>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</si>
  <si>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</si>
  <si>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</si>
  <si>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</si>
  <si>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</si>
  <si>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</si>
  <si>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</si>
  <si>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</si>
  <si>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</si>
  <si>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</si>
  <si>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</si>
  <si>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</si>
  <si>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</si>
  <si>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</si>
  <si>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</si>
  <si>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</si>
  <si>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</si>
  <si>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</si>
  <si>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</si>
  <si>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</si>
  <si>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</si>
  <si>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</si>
  <si>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</si>
  <si>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</si>
  <si>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</si>
  <si>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</si>
  <si>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</si>
  <si>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</si>
  <si>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</si>
  <si>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</si>
  <si>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</si>
  <si>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</si>
  <si>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</si>
  <si>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</si>
  <si>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</si>
  <si>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</si>
  <si>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</si>
  <si>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</si>
  <si>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</si>
  <si>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</si>
  <si>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</si>
  <si>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</si>
  <si>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</si>
  <si>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</si>
  <si>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</si>
  <si>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</si>
  <si>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</si>
  <si>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</si>
  <si>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</si>
  <si>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</si>
  <si>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</si>
  <si>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</si>
  <si>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</si>
  <si>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</si>
  <si>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</si>
  <si>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</si>
  <si>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</si>
  <si>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</si>
  <si>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</si>
  <si>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</si>
  <si>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</si>
  <si>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</si>
  <si>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</si>
  <si>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</si>
  <si>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</si>
  <si>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</si>
  <si>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</si>
  <si>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</si>
  <si>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</si>
  <si>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</si>
  <si>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</si>
  <si>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</si>
  <si>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</si>
  <si>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</si>
  <si>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</si>
  <si>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</si>
  <si>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</si>
  <si>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</si>
  <si>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</si>
  <si>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</si>
  <si>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</si>
  <si>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</si>
  <si>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</si>
  <si>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</si>
  <si>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</si>
  <si>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</si>
  <si>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</si>
  <si>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</si>
  <si>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</si>
  <si>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</si>
  <si>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</si>
  <si>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</si>
  <si>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</si>
  <si>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</si>
  <si>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</si>
  <si>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</si>
  <si>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</si>
  <si>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</si>
  <si>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</si>
  <si>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</si>
  <si>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</si>
  <si>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</si>
  <si>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</si>
  <si>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</si>
  <si>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</si>
  <si>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</si>
  <si>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</si>
  <si>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</si>
  <si>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</si>
  <si>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</si>
  <si>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</si>
  <si>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</si>
  <si>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</si>
  <si>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</si>
  <si>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</si>
  <si>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</si>
  <si>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</si>
  <si>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</si>
  <si>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</si>
  <si>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</si>
  <si>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</si>
  <si>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</si>
  <si>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</si>
  <si>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</si>
  <si>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</si>
  <si>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</si>
  <si>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</si>
  <si>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</si>
  <si>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</si>
  <si>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</si>
  <si>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</si>
  <si>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</si>
  <si>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</si>
  <si>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</si>
  <si>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</si>
  <si>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</si>
  <si>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</si>
  <si>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</si>
  <si>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</si>
  <si>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</si>
  <si>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</si>
  <si>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</si>
  <si>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</si>
  <si>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</si>
  <si>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</si>
  <si>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</si>
  <si>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</si>
  <si>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</si>
  <si>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</si>
  <si>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</si>
  <si>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</si>
  <si>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</si>
  <si>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</si>
  <si>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</si>
  <si>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</si>
  <si>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</si>
  <si>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</si>
  <si>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</si>
  <si>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</si>
  <si>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</si>
  <si>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</si>
  <si>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</si>
  <si>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</si>
  <si>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</si>
  <si>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</si>
  <si>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</si>
  <si>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</si>
  <si>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</si>
  <si>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</si>
  <si>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</si>
  <si>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</si>
  <si>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</si>
  <si>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</si>
  <si>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</si>
  <si>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</si>
  <si>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</si>
  <si>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</si>
  <si>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</si>
  <si>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</si>
  <si>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</si>
  <si>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</si>
  <si>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</si>
  <si>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</si>
  <si>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</si>
  <si>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</si>
  <si>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</si>
  <si>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</si>
  <si>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</si>
  <si>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</si>
  <si>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</si>
  <si>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</si>
  <si>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</si>
  <si>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</si>
  <si>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</si>
  <si>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</si>
  <si>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</si>
  <si>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</si>
  <si>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</si>
  <si>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</si>
  <si>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</si>
  <si>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</si>
  <si>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</si>
  <si>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</si>
  <si>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</si>
  <si>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</si>
  <si>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</si>
  <si>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</si>
  <si>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</si>
  <si>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</si>
  <si>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</si>
  <si>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</si>
  <si>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</si>
  <si>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</si>
  <si>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</si>
  <si>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</si>
  <si>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</si>
  <si>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</si>
  <si>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</si>
  <si>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</si>
  <si>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</si>
  <si>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</si>
  <si>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</si>
  <si>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</si>
  <si>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</si>
  <si>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</si>
  <si>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</si>
  <si>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</si>
  <si>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</si>
  <si>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</si>
  <si>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</si>
  <si>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</si>
  <si>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</si>
  <si>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</si>
  <si>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</si>
  <si>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</si>
  <si>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</si>
  <si>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</si>
  <si>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</si>
  <si>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</si>
  <si>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</si>
  <si>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</si>
  <si>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</si>
  <si>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</si>
  <si>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</si>
  <si>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</si>
  <si>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</si>
  <si>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</si>
  <si>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</si>
  <si>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</si>
  <si>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</si>
  <si>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</si>
  <si>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</si>
  <si>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</si>
  <si>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</si>
  <si>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</si>
  <si>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</si>
  <si>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</si>
  <si>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</si>
  <si>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</si>
  <si>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</si>
  <si>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</si>
  <si>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</si>
  <si>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</si>
  <si>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</si>
  <si>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</si>
  <si>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</si>
  <si>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</si>
  <si>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</si>
  <si>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</si>
  <si>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</si>
  <si>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</si>
  <si>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</si>
  <si>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</si>
  <si>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</si>
  <si>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</si>
  <si>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</si>
  <si>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</si>
  <si>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</si>
  <si>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</si>
  <si>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</si>
  <si>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</si>
  <si>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</si>
  <si>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</si>
  <si>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</si>
  <si>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</si>
  <si>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</si>
  <si>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</si>
  <si>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</si>
  <si>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</si>
  <si>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</si>
  <si>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</si>
  <si>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</si>
  <si>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</si>
  <si>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</si>
  <si>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</si>
  <si>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</si>
  <si>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</si>
  <si>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</si>
  <si>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</si>
  <si>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</si>
  <si>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</si>
  <si>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</si>
  <si>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</si>
  <si>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</si>
  <si>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</si>
  <si>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</si>
  <si>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</si>
  <si>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</si>
  <si>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</si>
  <si>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</si>
  <si>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</si>
  <si>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</si>
  <si>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</si>
  <si>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</si>
  <si>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</si>
  <si>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</si>
  <si>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</si>
  <si>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</si>
  <si>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</si>
  <si>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</si>
  <si>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</si>
  <si>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</si>
  <si>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</si>
  <si>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</si>
  <si>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</si>
  <si>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</si>
  <si>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</si>
  <si>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</si>
  <si>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</si>
  <si>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</si>
  <si>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</si>
  <si>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</si>
  <si>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</si>
  <si>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</si>
  <si>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</si>
  <si>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</si>
  <si>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</si>
  <si>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</si>
  <si>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</si>
  <si>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</si>
  <si>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</si>
  <si>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</si>
  <si>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</si>
  <si>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</si>
  <si>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</si>
  <si>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</si>
  <si>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</si>
  <si>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</si>
  <si>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</si>
  <si>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</si>
  <si>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</si>
  <si>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</si>
  <si>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</si>
  <si>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</si>
  <si>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</si>
  <si>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</si>
  <si>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</si>
  <si>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</si>
  <si>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</si>
  <si>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</si>
  <si>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</si>
  <si>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</si>
  <si>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</si>
  <si>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</si>
  <si>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</si>
  <si>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</si>
  <si>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</si>
  <si>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</si>
  <si>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</si>
  <si>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</si>
  <si>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</si>
  <si>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</si>
  <si>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</si>
  <si>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</si>
  <si>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</si>
  <si>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</si>
  <si>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</si>
  <si>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</si>
  <si>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</si>
  <si>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</si>
  <si>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</si>
  <si>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</si>
  <si>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</si>
  <si>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</si>
  <si>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</si>
  <si>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</si>
  <si>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</si>
  <si>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</si>
  <si>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</si>
  <si>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</si>
  <si>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</si>
  <si>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</si>
  <si>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</si>
  <si>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</si>
  <si>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</si>
  <si>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</si>
  <si>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</si>
  <si>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</si>
  <si>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</si>
  <si>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</si>
  <si>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</si>
  <si>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</si>
  <si>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</si>
  <si>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</si>
  <si>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</si>
  <si>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</si>
  <si>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</si>
  <si>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</si>
  <si>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</si>
  <si>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</si>
  <si>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</si>
  <si>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</si>
  <si>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</si>
  <si>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</si>
  <si>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</si>
  <si>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</si>
  <si>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</si>
  <si>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</si>
  <si>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</si>
  <si>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</si>
  <si>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</si>
  <si>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</si>
  <si>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</si>
  <si>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</si>
  <si>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</si>
  <si>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</si>
  <si>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</si>
  <si>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</si>
  <si>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</si>
  <si>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</si>
  <si>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</si>
  <si>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</si>
  <si>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</si>
  <si>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</si>
  <si>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</si>
  <si>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</si>
  <si>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</si>
  <si>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</si>
  <si>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</si>
  <si>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</si>
  <si>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</si>
  <si>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</si>
  <si>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</si>
  <si>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</si>
  <si>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</si>
  <si>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</si>
  <si>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</si>
  <si>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</si>
  <si>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</si>
  <si>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</si>
  <si>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</si>
  <si>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</si>
  <si>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</si>
  <si>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</si>
  <si>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</si>
  <si>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</si>
  <si>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</si>
  <si>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</si>
  <si>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</si>
  <si>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</si>
  <si>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</si>
  <si>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</si>
  <si>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</si>
  <si>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</si>
  <si>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</si>
  <si>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</si>
  <si>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</si>
  <si>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</si>
  <si>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</si>
  <si>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</si>
  <si>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</si>
  <si>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</si>
  <si>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</si>
  <si>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</si>
  <si>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</si>
  <si>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</si>
  <si>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</si>
  <si>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</si>
  <si>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</si>
  <si>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</si>
  <si>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</si>
  <si>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</si>
  <si>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</si>
  <si>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</si>
  <si>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</si>
  <si>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</si>
  <si>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</si>
  <si>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</si>
  <si>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</si>
  <si>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</si>
  <si>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</si>
  <si>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</si>
  <si>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</si>
  <si>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</si>
  <si>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</si>
  <si>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</si>
  <si>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</si>
  <si>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</si>
  <si>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</si>
  <si>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</si>
  <si>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</si>
  <si>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</si>
  <si>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</si>
  <si>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</si>
  <si>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</si>
  <si>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</si>
  <si>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</si>
  <si>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</si>
  <si>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</si>
  <si>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</si>
  <si>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</si>
  <si>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</si>
  <si>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</si>
  <si>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</si>
  <si>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</si>
  <si>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</si>
  <si>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</si>
  <si>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</si>
  <si>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</si>
  <si>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</si>
  <si>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</si>
  <si>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</si>
  <si>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</si>
  <si>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</si>
  <si>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</si>
  <si>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</si>
  <si>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</si>
  <si>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</si>
  <si>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</si>
  <si>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</si>
  <si>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</si>
  <si>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</si>
  <si>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</si>
  <si>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</si>
  <si>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</si>
  <si>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</si>
  <si>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</si>
  <si>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</si>
  <si>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</si>
  <si>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</si>
  <si>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</si>
  <si>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</si>
  <si>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</si>
  <si>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</si>
  <si>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</si>
  <si>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</si>
  <si>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</si>
  <si>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</si>
  <si>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</si>
  <si>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</si>
  <si>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</si>
  <si>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</si>
  <si>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</si>
  <si>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</si>
  <si>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</si>
  <si>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</si>
  <si>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</si>
  <si>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</si>
  <si>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</si>
  <si>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</si>
  <si>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</si>
  <si>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</si>
  <si>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</si>
  <si>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</si>
  <si>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</si>
  <si>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</si>
  <si>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</si>
  <si>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</si>
  <si>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</si>
  <si>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</si>
  <si>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</si>
  <si>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</si>
  <si>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</si>
  <si>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</si>
  <si>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</si>
  <si>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</si>
  <si>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</si>
  <si>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</si>
  <si>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</si>
  <si>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</si>
  <si>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</si>
  <si>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</si>
  <si>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</si>
  <si>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</si>
  <si>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</si>
  <si>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</si>
  <si>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</si>
  <si>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</si>
  <si>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</si>
  <si>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</si>
  <si>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</si>
  <si>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</si>
  <si>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</si>
  <si>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</si>
  <si>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</si>
  <si>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</si>
  <si>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</si>
  <si>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</si>
  <si>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</si>
  <si>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</si>
  <si>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</si>
  <si>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</si>
  <si>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</si>
  <si>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</si>
  <si>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</si>
  <si>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</si>
  <si>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</si>
  <si>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</si>
  <si>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</si>
  <si>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</si>
  <si>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</si>
  <si>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</si>
  <si>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</si>
  <si>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</si>
  <si>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</si>
  <si>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</si>
  <si>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</si>
  <si>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</si>
  <si>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</si>
  <si>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</si>
  <si>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</si>
  <si>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</si>
  <si>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</si>
  <si>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</si>
  <si>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</si>
  <si>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</si>
  <si>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</si>
  <si>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</si>
  <si>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</si>
  <si>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</si>
  <si>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</si>
  <si>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</si>
  <si>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</si>
  <si>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</si>
  <si>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</si>
  <si>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</si>
  <si>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</si>
  <si>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</si>
  <si>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</si>
  <si>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</si>
  <si>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</si>
  <si>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</si>
  <si>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</si>
  <si>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</si>
  <si>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</si>
  <si>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</si>
  <si>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</si>
  <si>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</si>
  <si>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</si>
  <si>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</si>
  <si>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</si>
  <si>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</si>
  <si>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</si>
  <si>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</si>
  <si>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</si>
  <si>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</si>
  <si>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</si>
  <si>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</si>
  <si>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</si>
  <si>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</si>
  <si>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</si>
  <si>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</si>
  <si>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</si>
  <si>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</si>
  <si>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</si>
  <si>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</si>
  <si>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</si>
  <si>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</si>
  <si>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</si>
  <si>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</si>
  <si>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</si>
  <si>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</si>
  <si>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</si>
  <si>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</si>
  <si>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</si>
  <si>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</si>
  <si>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</si>
  <si>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</si>
  <si>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</si>
  <si>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</si>
  <si>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</si>
  <si>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</si>
  <si>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</si>
  <si>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</si>
  <si>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</si>
  <si>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</si>
  <si>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</si>
  <si>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</si>
  <si>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</si>
  <si>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</si>
  <si>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</si>
  <si>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</si>
  <si>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</si>
  <si>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</si>
  <si>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</si>
  <si>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</si>
  <si>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</si>
  <si>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</si>
  <si>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</si>
  <si>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</si>
  <si>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</si>
  <si>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</si>
  <si>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</si>
  <si>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</si>
  <si>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</si>
  <si>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</si>
  <si>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</si>
  <si>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</si>
  <si>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</si>
  <si>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</si>
  <si>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</si>
  <si>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</si>
  <si>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</si>
  <si>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</si>
  <si>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</si>
  <si>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</si>
  <si>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</si>
  <si>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</si>
  <si>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</si>
  <si>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</si>
  <si>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</si>
  <si>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</si>
  <si>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</si>
  <si>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</si>
  <si>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</si>
  <si>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</si>
  <si>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</si>
  <si>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</si>
  <si>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</si>
  <si>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</si>
  <si>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</si>
  <si>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</si>
  <si>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</si>
  <si>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</si>
  <si>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</si>
  <si>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</si>
  <si>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</si>
  <si>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</si>
  <si>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</si>
  <si>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</si>
  <si>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</si>
  <si>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</si>
  <si>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</si>
  <si>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</si>
  <si>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</si>
  <si>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</si>
  <si>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</si>
  <si>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</si>
  <si>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</si>
  <si>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</si>
  <si>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</si>
  <si>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</si>
  <si>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</si>
  <si>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</si>
  <si>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</si>
  <si>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</si>
  <si>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</si>
  <si>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</si>
  <si>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</si>
  <si>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</si>
  <si>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</si>
  <si>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</si>
  <si>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</si>
  <si>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</si>
  <si>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</si>
  <si>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</si>
  <si>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</si>
  <si>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</si>
  <si>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</si>
  <si>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</si>
  <si>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</si>
  <si>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</si>
  <si>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</si>
  <si>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</si>
  <si>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</si>
  <si>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</si>
  <si>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</si>
  <si>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</si>
  <si>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</si>
  <si>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</si>
  <si>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</si>
  <si>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</si>
  <si>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</si>
  <si>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</si>
  <si>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</si>
  <si>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</si>
  <si>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</si>
  <si>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</si>
  <si>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</si>
  <si>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</si>
  <si>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</si>
  <si>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</si>
  <si>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</si>
  <si>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</si>
  <si>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</si>
  <si>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</si>
  <si>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</si>
  <si>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</si>
  <si>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</si>
  <si>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</si>
  <si>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</si>
  <si>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</si>
  <si>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</si>
  <si>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</si>
  <si>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</si>
  <si>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</si>
  <si>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</si>
  <si>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</si>
  <si>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</si>
  <si>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</si>
  <si>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</si>
  <si>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</si>
  <si>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</si>
  <si>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</si>
  <si>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</si>
  <si>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</si>
  <si>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</si>
  <si>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</si>
  <si>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</si>
  <si>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</si>
  <si>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</si>
  <si>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</si>
  <si>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</si>
  <si>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</si>
  <si>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</si>
  <si>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</si>
  <si>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</si>
  <si>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</si>
  <si>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</si>
  <si>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</si>
  <si>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</si>
  <si>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</si>
  <si>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</si>
  <si>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</si>
  <si>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</si>
  <si>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</si>
  <si>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</si>
  <si>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</si>
  <si>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</si>
  <si>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</si>
  <si>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</si>
  <si>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</si>
  <si>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</si>
  <si>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</si>
  <si>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</si>
  <si>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</si>
  <si>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</si>
  <si>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</si>
  <si>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</si>
  <si>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</si>
  <si>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</si>
  <si>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</si>
  <si>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</si>
  <si>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</si>
  <si>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</si>
  <si>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</si>
  <si>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</si>
  <si>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</si>
  <si>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</si>
  <si>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</si>
  <si>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</si>
  <si>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</si>
  <si>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</si>
  <si>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</si>
  <si>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</si>
  <si>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</si>
  <si>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</si>
  <si>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</si>
  <si>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</si>
  <si>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</si>
  <si>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</si>
  <si>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</si>
  <si>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</si>
  <si>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</si>
  <si>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</si>
  <si>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</si>
  <si>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</si>
  <si>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</si>
  <si>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</si>
  <si>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</si>
  <si>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</si>
  <si>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</si>
  <si>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</si>
  <si>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</si>
  <si>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</si>
  <si>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</si>
  <si>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</si>
  <si>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</si>
  <si>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</si>
  <si>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</si>
  <si>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</si>
  <si>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</si>
  <si>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</si>
  <si>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</si>
  <si>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</si>
  <si>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</si>
  <si>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</si>
  <si>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</si>
  <si>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</si>
  <si>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</si>
  <si>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</si>
  <si>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</si>
  <si>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</si>
  <si>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</si>
  <si>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</si>
  <si>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</si>
  <si>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</si>
  <si>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</si>
  <si>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</si>
  <si>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</si>
  <si>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</si>
  <si>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</si>
  <si>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</si>
  <si>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</si>
  <si>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</si>
  <si>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</si>
  <si>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</si>
  <si>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</si>
  <si>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</si>
  <si>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</si>
  <si>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</si>
  <si>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</si>
  <si>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</si>
  <si>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</si>
  <si>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</si>
  <si>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</si>
  <si>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</si>
  <si>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</si>
  <si>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</si>
  <si>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</si>
  <si>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</si>
  <si>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</si>
  <si>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</si>
  <si>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</si>
  <si>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</si>
  <si>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</si>
  <si>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</si>
  <si>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</si>
  <si>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</si>
  <si>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</si>
  <si>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</si>
  <si>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</si>
  <si>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</si>
  <si>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</si>
  <si>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</si>
  <si>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</si>
  <si>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</si>
  <si>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</si>
  <si>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</si>
  <si>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</si>
  <si>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</si>
  <si>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</si>
  <si>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</si>
  <si>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</si>
  <si>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</si>
  <si>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</si>
  <si>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</si>
  <si>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</si>
  <si>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</si>
  <si>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</si>
  <si>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</si>
  <si>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</si>
  <si>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</si>
  <si>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</si>
  <si>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</si>
  <si>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</si>
  <si>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</si>
  <si>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</si>
  <si>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</si>
  <si>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</si>
  <si>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</si>
  <si>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</si>
  <si>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</si>
  <si>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</si>
  <si>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</si>
  <si>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</si>
  <si>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</si>
  <si>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</si>
  <si>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</si>
  <si>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</si>
  <si>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</si>
  <si>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</si>
  <si>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</si>
  <si>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</si>
  <si>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</si>
  <si>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</si>
  <si>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</si>
  <si>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</si>
  <si>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</si>
  <si>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</si>
  <si>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</si>
  <si>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</si>
  <si>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</si>
  <si>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</si>
  <si>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</si>
  <si>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</si>
  <si>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</si>
  <si>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</si>
  <si>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</si>
  <si>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</si>
  <si>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</si>
  <si>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</si>
  <si>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</si>
  <si>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</si>
  <si>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</si>
  <si>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</si>
  <si>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</si>
  <si>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</si>
  <si>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</si>
  <si>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</si>
  <si>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</si>
  <si>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</si>
  <si>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</si>
  <si>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</si>
  <si>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</si>
  <si>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</si>
  <si>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</si>
  <si>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</si>
  <si>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</si>
  <si>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</si>
  <si>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</si>
  <si>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</si>
  <si>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</si>
  <si>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</si>
  <si>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</si>
  <si>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</si>
  <si>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</si>
  <si>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</si>
  <si>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</si>
  <si>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</si>
  <si>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</si>
  <si>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</si>
  <si>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</si>
  <si>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</si>
  <si>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</si>
  <si>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</si>
  <si>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</si>
  <si>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</si>
  <si>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</si>
  <si>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</si>
  <si>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</si>
  <si>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</si>
  <si>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</si>
  <si>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</si>
  <si>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</si>
  <si>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</si>
  <si>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</si>
  <si>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</si>
  <si>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</si>
  <si>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</si>
  <si>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</si>
  <si>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</si>
  <si>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</si>
  <si>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</si>
  <si>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</si>
  <si>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</si>
  <si>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</si>
  <si>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</si>
  <si>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</si>
  <si>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</si>
  <si>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</si>
  <si>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</si>
  <si>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</si>
  <si>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</si>
  <si>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</si>
  <si>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</si>
  <si>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</si>
  <si>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</si>
  <si>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</si>
  <si>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</si>
  <si>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</si>
  <si>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</si>
  <si>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</si>
  <si>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</si>
  <si>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</si>
  <si>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</si>
  <si>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</si>
  <si>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</si>
  <si>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</si>
  <si>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</si>
  <si>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</si>
  <si>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</si>
  <si>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</si>
  <si>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</si>
  <si>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</si>
  <si>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</si>
  <si>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</si>
  <si>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</si>
  <si>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</si>
  <si>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</si>
  <si>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</si>
  <si>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</si>
  <si>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</si>
  <si>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</si>
  <si>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</si>
  <si>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</si>
  <si>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</si>
  <si>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</si>
  <si>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</si>
  <si>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</si>
  <si>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</si>
  <si>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</si>
  <si>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</si>
  <si>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</si>
  <si>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</si>
  <si>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</si>
  <si>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</si>
  <si>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</si>
  <si>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</si>
  <si>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</si>
  <si>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</si>
  <si>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</si>
  <si>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</si>
  <si>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</si>
  <si>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</si>
  <si>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</si>
  <si>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</si>
  <si>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</si>
  <si>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</si>
  <si>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</si>
  <si>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</si>
  <si>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</si>
  <si>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</si>
  <si>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</si>
  <si>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</si>
  <si>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</si>
  <si>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</si>
  <si>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</si>
  <si>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</si>
  <si>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</si>
  <si>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</si>
  <si>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</si>
  <si>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</si>
  <si>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</si>
  <si>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</si>
  <si>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</si>
  <si>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</si>
  <si>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</si>
  <si>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</si>
  <si>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</si>
  <si>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</si>
  <si>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</si>
  <si>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</si>
  <si>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</si>
  <si>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</si>
  <si>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</si>
  <si>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</si>
  <si>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</si>
  <si>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</si>
  <si>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</si>
  <si>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</si>
  <si>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</si>
  <si>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</si>
  <si>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</si>
  <si>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</si>
  <si>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</si>
  <si>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</si>
  <si>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</si>
  <si>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</si>
  <si>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</si>
  <si>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</si>
  <si>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</si>
  <si>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</si>
  <si>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</si>
  <si>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</si>
  <si>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</si>
  <si>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</si>
  <si>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</si>
  <si>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</si>
  <si>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</si>
  <si>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</si>
  <si>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</si>
  <si>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</si>
  <si>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</si>
  <si>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</si>
  <si>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</si>
  <si>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</si>
  <si>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</si>
  <si>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</si>
  <si>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</si>
  <si>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</si>
  <si>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</si>
  <si>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</si>
  <si>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</si>
  <si>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</si>
  <si>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</si>
  <si>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</si>
  <si>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</si>
  <si>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</si>
  <si>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</si>
  <si>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</si>
  <si>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</si>
  <si>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</si>
  <si>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</si>
  <si>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</si>
  <si>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</si>
  <si>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</si>
  <si>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</si>
  <si>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</si>
  <si>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</si>
  <si>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</si>
  <si>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</si>
  <si>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</si>
  <si>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</si>
  <si>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</si>
  <si>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</si>
  <si>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</si>
  <si>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</si>
  <si>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</si>
  <si>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</si>
  <si>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</si>
  <si>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</si>
  <si>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</si>
  <si>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</si>
  <si>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</si>
  <si>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</si>
  <si>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</si>
  <si>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</si>
  <si>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</si>
  <si>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</si>
  <si>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</si>
  <si>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</si>
  <si>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</si>
  <si>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</si>
  <si>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</si>
  <si>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</si>
  <si>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</si>
  <si>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</si>
  <si>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</si>
  <si>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</si>
  <si>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</si>
  <si>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</si>
  <si>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</si>
  <si>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</si>
  <si>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</si>
  <si>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</si>
  <si>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</si>
  <si>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</si>
  <si>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</si>
  <si>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</si>
  <si>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</si>
  <si>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</si>
  <si>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</si>
  <si>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</si>
  <si>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</si>
  <si>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</si>
  <si>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</si>
  <si>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</si>
  <si>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</si>
  <si>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</si>
  <si>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</si>
  <si>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</si>
  <si>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</si>
  <si>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</si>
  <si>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</si>
  <si>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</si>
  <si>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</si>
  <si>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</si>
  <si>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</si>
  <si>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</si>
  <si>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</si>
  <si>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</si>
  <si>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</si>
  <si>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</si>
  <si>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</si>
  <si>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</si>
  <si>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</si>
  <si>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</si>
  <si>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</si>
  <si>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</si>
  <si>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</si>
  <si>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</si>
  <si>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</si>
  <si>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</si>
  <si>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</si>
  <si>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</si>
  <si>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</si>
  <si>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</si>
  <si>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</si>
  <si>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</si>
  <si>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</si>
  <si>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</si>
  <si>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</si>
  <si>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</si>
  <si>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</si>
  <si>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</si>
  <si>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</si>
  <si>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</si>
  <si>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</si>
  <si>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</si>
  <si>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</si>
  <si>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</si>
  <si>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</si>
  <si>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</si>
  <si>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</si>
  <si>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</si>
  <si>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</si>
  <si>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</si>
  <si>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</si>
  <si>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</si>
  <si>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</si>
  <si>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</si>
  <si>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</si>
  <si>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</si>
  <si>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</si>
  <si>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</si>
  <si>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</si>
  <si>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</si>
  <si>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</si>
  <si>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</si>
  <si>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</si>
  <si>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</si>
  <si>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</si>
  <si>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</si>
  <si>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</si>
  <si>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</si>
  <si>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</si>
  <si>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</si>
  <si>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</si>
  <si>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</si>
  <si>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</si>
  <si>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</si>
  <si>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</si>
  <si>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</si>
  <si>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</si>
  <si>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</si>
  <si>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</si>
  <si>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</si>
  <si>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</si>
  <si>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</si>
  <si>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</si>
  <si>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</si>
  <si>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</si>
  <si>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</si>
  <si>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</si>
  <si>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</si>
  <si>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</si>
  <si>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</si>
  <si>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</si>
  <si>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</si>
  <si>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</si>
  <si>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</si>
  <si>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</si>
  <si>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</si>
  <si>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</si>
  <si>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</si>
  <si>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</si>
  <si>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</si>
  <si>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</si>
  <si>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</si>
  <si>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</si>
  <si>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</si>
  <si>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</si>
  <si>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</si>
  <si>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</si>
  <si>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</si>
  <si>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</si>
  <si>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</si>
  <si>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</si>
  <si>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</si>
  <si>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</si>
  <si>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</si>
  <si>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</si>
  <si>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</si>
  <si>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</si>
  <si>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</si>
  <si>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</si>
  <si>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</si>
  <si>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</si>
  <si>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</si>
  <si>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</si>
  <si>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</si>
  <si>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</si>
  <si>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</si>
  <si>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</si>
  <si>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</si>
  <si>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</si>
  <si>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</si>
  <si>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</si>
  <si>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</si>
  <si>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</si>
  <si>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</si>
  <si>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</si>
  <si>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</si>
  <si>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</si>
  <si>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</si>
  <si>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</si>
  <si>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</si>
  <si>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</si>
  <si>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</si>
  <si>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</si>
  <si>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</si>
  <si>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</si>
  <si>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</si>
  <si>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</si>
  <si>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</si>
  <si>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</si>
  <si>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</si>
  <si>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</si>
  <si>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</si>
  <si>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</si>
  <si>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</si>
  <si>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</si>
  <si>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</si>
  <si>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</si>
  <si>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</si>
  <si>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</si>
  <si>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</si>
  <si>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</si>
  <si>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</si>
  <si>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</si>
  <si>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</si>
  <si>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</si>
  <si>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</si>
  <si>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</si>
  <si>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</si>
  <si>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</si>
  <si>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</si>
  <si>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</si>
  <si>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</si>
  <si>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</si>
  <si>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</si>
  <si>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</si>
  <si>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</si>
  <si>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</si>
  <si>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</si>
  <si>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</si>
  <si>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</si>
  <si>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</si>
  <si>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</si>
  <si>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</si>
  <si>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</si>
  <si>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</si>
  <si>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</si>
  <si>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</si>
  <si>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</si>
  <si>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</si>
  <si>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</si>
  <si>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</si>
  <si>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</si>
  <si>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</si>
  <si>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</si>
  <si>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</si>
  <si>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</si>
  <si>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</si>
  <si>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</si>
  <si>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</si>
  <si>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</si>
  <si>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</si>
  <si>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</si>
  <si>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</si>
  <si>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</si>
  <si>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</si>
  <si>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</si>
  <si>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</si>
  <si>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</si>
  <si>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</si>
  <si>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</si>
  <si>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</si>
  <si>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</si>
  <si>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</si>
  <si>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</si>
  <si>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</si>
  <si>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</si>
  <si>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</si>
  <si>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</si>
  <si>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</si>
  <si>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</si>
  <si>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</si>
  <si>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</si>
  <si>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</si>
  <si>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</si>
  <si>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</si>
  <si>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</si>
  <si>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</si>
  <si>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</si>
  <si>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</si>
  <si>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</si>
  <si>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</si>
  <si>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</si>
  <si>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</si>
  <si>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</si>
  <si>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</si>
  <si>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</si>
  <si>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</si>
  <si>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</si>
  <si>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</si>
  <si>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</si>
  <si>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</si>
  <si>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</si>
  <si>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</si>
  <si>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</si>
  <si>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</si>
  <si>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</si>
  <si>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</si>
  <si>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</si>
  <si>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</si>
  <si>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</si>
  <si>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</si>
  <si>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</si>
  <si>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</si>
  <si>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</si>
  <si>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</si>
  <si>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</si>
  <si>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</si>
  <si>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</si>
  <si>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</si>
  <si>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</si>
  <si>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</si>
  <si>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</si>
  <si>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</si>
  <si>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</si>
  <si>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</si>
  <si>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</si>
  <si>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</si>
  <si>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</si>
  <si>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</si>
  <si>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</si>
  <si>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</si>
  <si>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</si>
  <si>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</si>
  <si>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</si>
  <si>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</si>
  <si>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</si>
  <si>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</si>
  <si>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</si>
  <si>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</si>
  <si>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</si>
  <si>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</si>
  <si>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</si>
  <si>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</si>
  <si>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</si>
  <si>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</si>
  <si>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</si>
  <si>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</si>
  <si>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</si>
  <si>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</si>
  <si>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</si>
  <si>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</si>
  <si>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</si>
  <si>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</si>
  <si>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</si>
  <si>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</si>
  <si>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</si>
  <si>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</si>
  <si>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</si>
  <si>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</si>
  <si>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</si>
  <si>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</si>
  <si>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</si>
  <si>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</si>
  <si>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</si>
  <si>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</si>
  <si>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</si>
  <si>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</si>
  <si>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</si>
  <si>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</si>
  <si>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</si>
  <si>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</si>
  <si>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</si>
  <si>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</si>
  <si>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</si>
  <si>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</si>
  <si>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</si>
  <si>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</si>
  <si>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</si>
  <si>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</si>
  <si>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</si>
  <si>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</si>
  <si>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</si>
  <si>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</si>
  <si>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</si>
  <si>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</si>
  <si>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</si>
  <si>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</si>
  <si>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</si>
  <si>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</si>
  <si>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</si>
  <si>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</si>
  <si>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</si>
  <si>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</si>
  <si>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</si>
  <si>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</si>
  <si>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</si>
  <si>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</si>
  <si>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</si>
  <si>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</si>
  <si>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</si>
  <si>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</si>
  <si>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</si>
  <si>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</si>
  <si>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</si>
  <si>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</si>
  <si>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</si>
  <si>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</si>
  <si>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</si>
  <si>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</si>
  <si>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</si>
  <si>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</si>
  <si>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</si>
  <si>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</si>
  <si>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</si>
  <si>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</si>
  <si>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</si>
  <si>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</si>
  <si>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</si>
  <si>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</si>
  <si>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</si>
  <si>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</si>
  <si>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</si>
  <si>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</si>
  <si>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</si>
  <si>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</si>
  <si>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</si>
  <si>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</si>
  <si>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</si>
  <si>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</si>
  <si>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</si>
  <si>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</si>
  <si>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</si>
  <si>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</si>
  <si>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</si>
  <si>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</si>
  <si>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</si>
  <si>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</si>
  <si>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</si>
  <si>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</si>
  <si>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</si>
  <si>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</si>
  <si>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</si>
  <si>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</si>
  <si>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</si>
  <si>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</si>
  <si>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</si>
  <si>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</si>
  <si>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</si>
  <si>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</si>
  <si>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</si>
  <si>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</si>
  <si>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</si>
  <si>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</si>
  <si>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</si>
  <si>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</si>
  <si>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</si>
  <si>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</si>
  <si>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</si>
  <si>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</si>
  <si>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</si>
  <si>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</si>
  <si>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</si>
  <si>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</si>
  <si>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</si>
  <si>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</si>
  <si>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</si>
  <si>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</si>
  <si>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</si>
  <si>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</si>
  <si>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</si>
  <si>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</si>
  <si>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</si>
  <si>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</si>
  <si>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</si>
  <si>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</si>
  <si>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</si>
  <si>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</si>
  <si>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</si>
  <si>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</si>
  <si>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</si>
  <si>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</si>
  <si>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</si>
  <si>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</si>
  <si>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</si>
  <si>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</si>
  <si>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</si>
  <si>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</si>
  <si>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</si>
  <si>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</si>
  <si>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</si>
  <si>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</si>
  <si>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</si>
  <si>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</si>
  <si>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</si>
  <si>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</si>
  <si>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</si>
  <si>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</si>
  <si>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</si>
  <si>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</si>
  <si>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</si>
  <si>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</si>
  <si>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</si>
  <si>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</si>
  <si>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</si>
  <si>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</si>
  <si>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</si>
  <si>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</si>
  <si>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</si>
  <si>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</si>
  <si>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</si>
  <si>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</si>
  <si>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</si>
  <si>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</si>
  <si>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</si>
  <si>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</si>
  <si>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</si>
  <si>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</si>
  <si>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</si>
  <si>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</si>
  <si>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</si>
  <si>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</si>
  <si>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</si>
  <si>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</si>
  <si>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</si>
  <si>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</si>
  <si>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</si>
  <si>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</si>
  <si>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</si>
  <si>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</si>
  <si>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</si>
  <si>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</si>
  <si>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</si>
  <si>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</si>
  <si>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</si>
  <si>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</si>
  <si>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</si>
  <si>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</si>
  <si>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</si>
  <si>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</si>
  <si>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</si>
  <si>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</si>
  <si>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</si>
  <si>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</si>
  <si>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</si>
  <si>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</si>
  <si>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</si>
  <si>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</si>
  <si>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</si>
  <si>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</si>
  <si>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</si>
  <si>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</si>
  <si>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</si>
  <si>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</si>
  <si>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</si>
  <si>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</si>
  <si>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</si>
  <si>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</si>
  <si>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</si>
  <si>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</si>
  <si>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</si>
  <si>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</si>
  <si>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</si>
  <si>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</si>
  <si>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</si>
  <si>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</si>
  <si>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</si>
  <si>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</si>
  <si>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</si>
  <si>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</si>
  <si>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</si>
  <si>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</si>
  <si>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</si>
  <si>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</si>
  <si>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</si>
  <si>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</si>
  <si>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</si>
  <si>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</si>
  <si>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</si>
  <si>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</si>
  <si>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</si>
  <si>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</si>
  <si>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</si>
  <si>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</si>
  <si>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</si>
  <si>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</si>
  <si>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</si>
  <si>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</si>
  <si>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</si>
  <si>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</si>
  <si>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</si>
  <si>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</si>
  <si>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</si>
  <si>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</si>
  <si>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</si>
  <si>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</si>
  <si>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</si>
  <si>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</si>
  <si>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</si>
  <si>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</si>
  <si>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</si>
  <si>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</si>
  <si>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</si>
  <si>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</si>
  <si>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</si>
  <si>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</si>
  <si>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</si>
  <si>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</si>
  <si>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</si>
  <si>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</si>
  <si>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</si>
  <si>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</si>
  <si>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</si>
  <si>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</si>
  <si>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</si>
  <si>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</si>
  <si>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</si>
  <si>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</si>
  <si>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</si>
  <si>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</si>
  <si>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</si>
  <si>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</si>
  <si>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</si>
  <si>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</si>
  <si>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</si>
  <si>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</si>
  <si>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</si>
  <si>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</si>
  <si>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</si>
  <si>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</si>
  <si>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</si>
  <si>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</si>
  <si>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</si>
  <si>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</si>
  <si>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</si>
  <si>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</si>
  <si>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</si>
  <si>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</si>
  <si>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</si>
  <si>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</si>
  <si>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</si>
  <si>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</si>
  <si>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</si>
  <si>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</si>
  <si>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</si>
  <si>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</si>
  <si>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</si>
  <si>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</si>
  <si>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</si>
  <si>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</si>
  <si>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</si>
  <si>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</si>
  <si>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</si>
  <si>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</si>
  <si>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</si>
  <si>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</si>
  <si>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</si>
  <si>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</si>
  <si>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</si>
  <si>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</si>
  <si>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</si>
  <si>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</si>
  <si>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</si>
  <si>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</si>
  <si>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</si>
  <si>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</si>
  <si>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</si>
  <si>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</si>
  <si>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</si>
  <si>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</si>
  <si>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</si>
  <si>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</si>
  <si>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</si>
  <si>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</si>
  <si>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</si>
  <si>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</si>
  <si>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</si>
  <si>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</si>
  <si>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</si>
  <si>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</si>
  <si>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</si>
  <si>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</si>
  <si>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</si>
  <si>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</si>
  <si>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</si>
  <si>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</si>
  <si>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</si>
  <si>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</si>
  <si>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</si>
  <si>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</si>
  <si>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</si>
  <si>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</si>
  <si>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</si>
  <si>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</si>
  <si>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</si>
  <si>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</si>
  <si>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</si>
  <si>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</si>
  <si>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</si>
  <si>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</si>
  <si>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</si>
  <si>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</si>
  <si>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</si>
  <si>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</si>
  <si>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</si>
  <si>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</si>
  <si>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</si>
  <si>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</si>
  <si>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</si>
  <si>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</si>
  <si>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</si>
  <si>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</si>
  <si>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</si>
  <si>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</si>
  <si>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</si>
  <si>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</si>
  <si>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</si>
  <si>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</si>
  <si>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</si>
  <si>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</si>
  <si>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</si>
  <si>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</si>
  <si>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</si>
  <si>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</si>
  <si>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</si>
  <si>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</si>
  <si>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</si>
  <si>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</si>
  <si>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</si>
  <si>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</si>
  <si>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</si>
  <si>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</si>
  <si>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</si>
  <si>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</si>
  <si>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</si>
  <si>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</si>
  <si>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</si>
  <si>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</si>
  <si>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</si>
  <si>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</si>
  <si>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</si>
  <si>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</si>
  <si>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</si>
  <si>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</si>
  <si>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</si>
  <si>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</si>
  <si>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</si>
  <si>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</si>
  <si>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</si>
  <si>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</si>
  <si>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</si>
  <si>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</si>
  <si>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</si>
  <si>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</si>
  <si>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</si>
  <si>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</si>
  <si>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</si>
  <si>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</si>
  <si>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</si>
  <si>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</si>
  <si>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</si>
  <si>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</si>
  <si>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</si>
  <si>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</si>
  <si>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</si>
  <si>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</si>
  <si>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</si>
  <si>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</si>
  <si>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</si>
  <si>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</si>
  <si>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</si>
  <si>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</si>
  <si>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</si>
  <si>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</si>
  <si>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</si>
  <si>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</si>
  <si>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</si>
  <si>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</si>
  <si>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</si>
  <si>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</si>
  <si>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</si>
  <si>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</si>
  <si>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</si>
  <si>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</si>
  <si>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</si>
  <si>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</si>
  <si>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</si>
  <si>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</si>
  <si>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</si>
  <si>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</si>
  <si>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</si>
  <si>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</si>
  <si>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</si>
  <si>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</si>
  <si>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</si>
  <si>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</si>
  <si>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</si>
  <si>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</si>
  <si>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</si>
  <si>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</si>
  <si>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</si>
  <si>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</si>
  <si>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</si>
  <si>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</si>
  <si>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</si>
  <si>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</si>
  <si>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</si>
  <si>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</si>
  <si>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</si>
  <si>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</si>
  <si>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</si>
  <si>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</si>
  <si>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</si>
  <si>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</si>
  <si>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</si>
  <si>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</si>
  <si>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</si>
  <si>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</si>
  <si>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</si>
  <si>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</si>
  <si>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</si>
  <si>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</si>
  <si>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</si>
  <si>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</si>
  <si>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</si>
  <si>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</si>
  <si>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</si>
  <si>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</si>
  <si>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</si>
  <si>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</si>
  <si>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</si>
  <si>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</si>
  <si>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</si>
  <si>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</si>
  <si>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</si>
  <si>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</si>
  <si>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</si>
  <si>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</si>
  <si>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</si>
  <si>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</si>
  <si>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</si>
  <si>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</si>
  <si>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</si>
  <si>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</si>
  <si>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</si>
  <si>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</si>
  <si>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</si>
  <si>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</si>
  <si>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</si>
  <si>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</si>
  <si>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</si>
  <si>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</si>
  <si>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</si>
  <si>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</si>
  <si>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</si>
  <si>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</si>
  <si>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</si>
  <si>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</si>
  <si>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</si>
  <si>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</si>
  <si>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</si>
  <si>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</si>
  <si>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</si>
  <si>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</si>
  <si>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</si>
  <si>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</si>
  <si>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</si>
  <si>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</si>
  <si>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</si>
  <si>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</si>
  <si>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</si>
  <si>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</si>
  <si>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</si>
  <si>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</si>
  <si>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</si>
  <si>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</si>
  <si>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</si>
  <si>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</si>
  <si>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</si>
  <si>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</si>
  <si>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</si>
  <si>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</si>
  <si>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</si>
  <si>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</si>
  <si>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</si>
  <si>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</si>
  <si>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</si>
  <si>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</si>
  <si>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</si>
  <si>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</si>
  <si>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</si>
  <si>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</si>
  <si>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</si>
  <si>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</si>
  <si>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</si>
  <si>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</si>
  <si>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</si>
  <si>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</si>
  <si>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</si>
  <si>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</si>
  <si>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</si>
  <si>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</si>
  <si>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</si>
  <si>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</si>
  <si>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</si>
  <si>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</si>
  <si>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</si>
  <si>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</si>
  <si>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</si>
  <si>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</si>
  <si>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</si>
  <si>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</si>
  <si>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</si>
  <si>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</si>
  <si>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</si>
  <si>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</si>
  <si>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</si>
  <si>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</si>
  <si>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</si>
  <si>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</si>
  <si>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</si>
  <si>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</si>
  <si>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</si>
  <si>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</si>
  <si>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</si>
  <si>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</si>
  <si>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</si>
  <si>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</si>
  <si>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</si>
  <si>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</si>
  <si>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</si>
  <si>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</si>
  <si>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</si>
  <si>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</si>
  <si>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</si>
  <si>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</si>
  <si>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</si>
  <si>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</si>
  <si>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</si>
  <si>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</si>
  <si>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</si>
  <si>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</si>
  <si>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</si>
  <si>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</si>
  <si>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</si>
  <si>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</si>
  <si>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</si>
  <si>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</si>
  <si>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</si>
  <si>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</si>
  <si>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</si>
  <si>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</si>
  <si>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</si>
  <si>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</si>
  <si>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</si>
  <si>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</si>
  <si>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</si>
  <si>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</si>
  <si>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</si>
  <si>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</si>
  <si>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</si>
  <si>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</si>
  <si>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</si>
  <si>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</si>
  <si>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</si>
  <si>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</si>
  <si>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</si>
  <si>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</si>
  <si>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</si>
  <si>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</si>
  <si>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</si>
  <si>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</si>
  <si>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</si>
  <si>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</si>
  <si>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</si>
  <si>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</si>
  <si>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</si>
  <si>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</si>
  <si>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</si>
  <si>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</si>
  <si>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</si>
  <si>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</si>
  <si>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</si>
  <si>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</si>
  <si>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</si>
  <si>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</si>
  <si>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</si>
  <si>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</si>
  <si>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</si>
  <si>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</si>
  <si>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</si>
  <si>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</si>
  <si>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</si>
  <si>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</si>
  <si>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</si>
  <si>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</si>
  <si>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</si>
  <si>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</si>
  <si>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</si>
  <si>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</si>
  <si>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</si>
  <si>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</si>
  <si>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</si>
  <si>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</si>
  <si>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</si>
  <si>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</si>
  <si>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</si>
  <si>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</si>
  <si>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</si>
  <si>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</si>
  <si>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</si>
  <si>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</si>
  <si>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</si>
  <si>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</si>
  <si>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</si>
  <si>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</si>
  <si>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</si>
  <si>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</si>
  <si>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</si>
  <si>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</si>
  <si>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</si>
  <si>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</si>
  <si>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</si>
  <si>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</si>
  <si>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</si>
  <si>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</si>
  <si>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</si>
  <si>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</si>
  <si>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</si>
  <si>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</si>
  <si>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</si>
  <si>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</si>
  <si>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</si>
  <si>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</si>
  <si>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</si>
  <si>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</si>
  <si>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</si>
  <si>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</si>
  <si>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</si>
  <si>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</si>
  <si>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</si>
  <si>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</si>
  <si>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</si>
  <si>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</si>
  <si>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</si>
  <si>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</si>
  <si>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</si>
  <si>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</si>
  <si>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</si>
  <si>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</si>
  <si>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</si>
  <si>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</si>
  <si>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</si>
  <si>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</si>
  <si>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</si>
  <si>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</si>
  <si>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</si>
  <si>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</si>
  <si>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</si>
  <si>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</si>
  <si>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</si>
  <si>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</si>
  <si>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</si>
  <si>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</si>
  <si>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</si>
  <si>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</si>
  <si>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</si>
  <si>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</si>
  <si>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</si>
  <si>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</si>
  <si>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</si>
  <si>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</si>
  <si>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</si>
  <si>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</si>
  <si>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</si>
  <si>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</si>
  <si>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</si>
  <si>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</si>
  <si>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</si>
  <si>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</si>
  <si>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</si>
  <si>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</si>
  <si>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</si>
  <si>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</si>
  <si>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</si>
  <si>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</si>
  <si>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</si>
  <si>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</si>
  <si>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</si>
  <si>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</si>
  <si>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</si>
  <si>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</si>
  <si>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</si>
  <si>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</si>
  <si>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</si>
  <si>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</si>
  <si>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</si>
  <si>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</si>
  <si>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</si>
  <si>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</si>
  <si>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</si>
  <si>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</si>
  <si>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</si>
  <si>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</si>
  <si>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</si>
  <si>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</si>
  <si>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</si>
  <si>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</si>
  <si>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</si>
  <si>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</si>
  <si>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</si>
  <si>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</si>
  <si>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</si>
  <si>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</si>
  <si>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</si>
  <si>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</si>
  <si>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</si>
  <si>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</si>
  <si>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</si>
  <si>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</si>
  <si>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</si>
  <si>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</si>
  <si>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</si>
  <si>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</si>
  <si>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</si>
  <si>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</si>
  <si>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</si>
  <si>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</si>
  <si>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</si>
  <si>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</si>
  <si>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</si>
  <si>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</si>
  <si>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</si>
  <si>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</si>
  <si>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</si>
  <si>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</si>
  <si>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</si>
  <si>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</si>
  <si>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</si>
  <si>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</si>
  <si>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</si>
  <si>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</si>
  <si>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</si>
  <si>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</si>
  <si>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</si>
  <si>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</si>
  <si>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</si>
  <si>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</si>
  <si>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</si>
  <si>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</si>
  <si>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</si>
  <si>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</si>
  <si>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</si>
  <si>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</si>
  <si>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</si>
  <si>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</si>
  <si>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</si>
  <si>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</si>
  <si>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</si>
  <si>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</si>
  <si>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</si>
  <si>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</si>
  <si>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</si>
  <si>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</si>
  <si>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</si>
  <si>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</si>
  <si>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</si>
  <si>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</si>
  <si>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</si>
  <si>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</si>
  <si>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</si>
  <si>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</si>
  <si>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</si>
  <si>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</si>
  <si>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</si>
  <si>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</si>
  <si>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</si>
  <si>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</si>
  <si>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</si>
  <si>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</si>
  <si>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</si>
  <si>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</si>
  <si>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</si>
  <si>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</si>
  <si>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</si>
  <si>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</si>
  <si>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</si>
  <si>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</si>
  <si>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</si>
  <si>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</si>
  <si>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</si>
  <si>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</si>
  <si>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</si>
  <si>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</si>
  <si>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</si>
  <si>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</si>
  <si>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</si>
  <si>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</si>
  <si>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</si>
  <si>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</si>
  <si>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</si>
  <si>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</si>
  <si>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</si>
  <si>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</si>
  <si>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</si>
  <si>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</si>
  <si>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</si>
  <si>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</si>
  <si>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</si>
  <si>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</si>
  <si>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</si>
  <si>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</si>
  <si>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</si>
  <si>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</si>
  <si>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</si>
  <si>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</si>
  <si>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</si>
  <si>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</si>
  <si>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</si>
  <si>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</si>
  <si>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</si>
  <si>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</si>
  <si>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</si>
  <si>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</si>
  <si>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</si>
  <si>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</si>
  <si>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</si>
  <si>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</si>
  <si>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</si>
  <si>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</si>
  <si>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</si>
  <si>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</si>
  <si>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</si>
  <si>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</si>
  <si>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</si>
  <si>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</si>
  <si>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</si>
  <si>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</si>
  <si>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</si>
  <si>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</si>
  <si>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</si>
  <si>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</si>
  <si>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</si>
  <si>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</si>
  <si>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</si>
  <si>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</si>
  <si>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</si>
  <si>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</si>
  <si>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</si>
  <si>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</si>
  <si>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</si>
  <si>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</si>
  <si>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</si>
  <si>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</si>
  <si>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</si>
  <si>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</si>
  <si>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</si>
  <si>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</si>
  <si>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</si>
  <si>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</si>
  <si>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</si>
  <si>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</si>
  <si>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</si>
  <si>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</si>
  <si>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</si>
  <si>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</si>
  <si>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</si>
  <si>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</si>
  <si>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</si>
  <si>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</si>
  <si>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</si>
  <si>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</si>
  <si>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</si>
  <si>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</si>
  <si>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</si>
  <si>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</si>
  <si>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</si>
  <si>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</si>
  <si>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</si>
  <si>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</si>
  <si>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</si>
  <si>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</si>
  <si>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</si>
  <si>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</si>
  <si>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</si>
  <si>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</si>
  <si>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</si>
  <si>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</si>
  <si>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</si>
  <si>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</si>
  <si>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</si>
  <si>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</si>
  <si>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</si>
  <si>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</si>
  <si>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</si>
  <si>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</si>
  <si>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</si>
  <si>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</si>
  <si>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</si>
  <si>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</si>
  <si>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</si>
  <si>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</si>
  <si>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</si>
  <si>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</si>
  <si>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</si>
  <si>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</si>
  <si>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</si>
  <si>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</si>
  <si>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</si>
  <si>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</si>
  <si>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</si>
  <si>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</si>
  <si>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</si>
  <si>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</si>
  <si>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</si>
  <si>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</si>
  <si>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</si>
  <si>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</si>
  <si>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</si>
  <si>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</si>
  <si>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</si>
  <si>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</si>
  <si>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</si>
  <si>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</si>
  <si>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</si>
  <si>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</si>
  <si>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</si>
  <si>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</si>
  <si>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</si>
  <si>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</si>
  <si>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</si>
  <si>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</si>
  <si>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</si>
  <si>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</si>
  <si>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</si>
  <si>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</si>
  <si>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</si>
  <si>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</si>
  <si>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</si>
  <si>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</si>
  <si>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</si>
  <si>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</si>
  <si>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</si>
  <si>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</si>
  <si>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</si>
  <si>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</si>
  <si>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</si>
  <si>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</si>
  <si>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</si>
  <si>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</si>
  <si>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</si>
  <si>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</si>
  <si>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</si>
  <si>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</si>
  <si>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</si>
  <si>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</si>
  <si>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</si>
  <si>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</si>
  <si>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</si>
  <si>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</si>
  <si>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</si>
  <si>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</si>
  <si>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</si>
  <si>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</si>
  <si>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</si>
  <si>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</si>
  <si>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</si>
  <si>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</si>
  <si>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</si>
  <si>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</si>
  <si>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</si>
  <si>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</si>
  <si>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</si>
  <si>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</si>
  <si>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</si>
  <si>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</si>
  <si>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</si>
  <si>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</si>
  <si>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</si>
  <si>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</si>
  <si>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</si>
  <si>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</si>
  <si>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</si>
  <si>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</si>
  <si>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</si>
  <si>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</si>
  <si>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</si>
  <si>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</si>
  <si>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</si>
  <si>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</si>
  <si>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</si>
  <si>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</si>
  <si>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</si>
  <si>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</si>
  <si>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</si>
  <si>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</si>
  <si>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</si>
  <si>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</si>
  <si>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</si>
  <si>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</si>
  <si>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</si>
  <si>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</si>
  <si>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</si>
  <si>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</si>
  <si>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</si>
  <si>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</si>
  <si>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</si>
  <si>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</si>
  <si>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</si>
  <si>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</si>
  <si>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</si>
  <si>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</si>
  <si>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</si>
  <si>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</si>
  <si>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</si>
  <si>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</si>
  <si>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</si>
  <si>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</si>
  <si>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</si>
  <si>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</si>
  <si>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</si>
  <si>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</si>
  <si>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</si>
  <si>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</si>
  <si>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</si>
  <si>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</si>
  <si>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</si>
  <si>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</si>
  <si>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</si>
  <si>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</si>
  <si>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</si>
  <si>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</si>
  <si>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</si>
  <si>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</si>
  <si>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</si>
  <si>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</si>
  <si>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</si>
  <si>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</si>
  <si>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</si>
  <si>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</si>
  <si>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</si>
  <si>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</si>
  <si>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</si>
  <si>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</si>
  <si>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</si>
  <si>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</si>
  <si>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</si>
  <si>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</si>
  <si>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</si>
  <si>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</si>
  <si>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</si>
  <si>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</si>
  <si>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</si>
  <si>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</si>
  <si>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</si>
  <si>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</si>
  <si>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</si>
  <si>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</si>
  <si>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</si>
  <si>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</si>
  <si>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</si>
  <si>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</si>
  <si>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</si>
  <si>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</si>
  <si>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</si>
  <si>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</si>
  <si>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</si>
  <si>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</si>
  <si>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</si>
  <si>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</si>
  <si>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</si>
  <si>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</si>
  <si>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</si>
  <si>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</si>
  <si>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</si>
  <si>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</si>
  <si>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</si>
  <si>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</si>
  <si>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</si>
  <si>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</si>
  <si>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</si>
  <si>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</si>
  <si>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</si>
  <si>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</si>
  <si>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</si>
  <si>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</si>
  <si>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</si>
  <si>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</si>
  <si>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</si>
  <si>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</si>
  <si>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</si>
  <si>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</si>
  <si>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</si>
  <si>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</si>
  <si>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</si>
  <si>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</si>
  <si>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</si>
  <si>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</si>
  <si>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</si>
  <si>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</si>
  <si>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</si>
  <si>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</si>
  <si>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</si>
  <si>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</si>
  <si>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</si>
  <si>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</si>
  <si>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</si>
  <si>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</si>
  <si>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</si>
  <si>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</si>
  <si>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</si>
  <si>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</si>
  <si>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</si>
  <si>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</si>
  <si>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</si>
  <si>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</si>
  <si>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</si>
  <si>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</si>
  <si>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</si>
  <si>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</si>
  <si>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</si>
  <si>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</si>
  <si>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</si>
  <si>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</si>
  <si>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</si>
  <si>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</si>
  <si>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</si>
  <si>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</si>
  <si>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</si>
  <si>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</si>
  <si>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</si>
  <si>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</si>
  <si>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</si>
  <si>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</si>
  <si>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</si>
  <si>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</si>
  <si>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</si>
  <si>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</si>
  <si>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</si>
  <si>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</si>
  <si>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</si>
  <si>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</si>
  <si>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</si>
  <si>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</si>
  <si>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</si>
  <si>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</si>
  <si>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</si>
  <si>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</si>
  <si>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</si>
  <si>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</si>
  <si>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</si>
  <si>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</si>
  <si>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</si>
  <si>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</si>
  <si>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</si>
  <si>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</si>
  <si>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</si>
  <si>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</si>
  <si>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</si>
  <si>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</si>
  <si>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</si>
  <si>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</si>
  <si>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</si>
  <si>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</si>
  <si>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</si>
  <si>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</si>
  <si>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</si>
  <si>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</si>
  <si>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</si>
  <si>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</si>
  <si>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</si>
  <si>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</si>
  <si>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</si>
  <si>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</si>
  <si>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</si>
  <si>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</si>
  <si>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</si>
  <si>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</si>
  <si>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</si>
  <si>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</si>
  <si>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</si>
  <si>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</si>
  <si>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</si>
  <si>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</si>
  <si>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</si>
  <si>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</si>
  <si>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</si>
  <si>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</si>
  <si>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</si>
  <si>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</si>
  <si>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</si>
  <si>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</si>
  <si>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</si>
  <si>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</si>
  <si>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</si>
  <si>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</si>
  <si>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</si>
  <si>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</si>
  <si>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</si>
  <si>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</si>
  <si>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</si>
  <si>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</si>
  <si>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</si>
  <si>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</si>
  <si>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</si>
  <si>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</si>
  <si>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</si>
  <si>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</si>
  <si>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</si>
  <si>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</si>
  <si>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</si>
  <si>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</si>
  <si>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</si>
  <si>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</si>
  <si>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</si>
  <si>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</si>
  <si>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</si>
  <si>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</si>
  <si>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</si>
  <si>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</si>
  <si>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</si>
  <si>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</si>
  <si>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</si>
  <si>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</si>
  <si>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</si>
  <si>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</si>
  <si>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</si>
  <si>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</si>
  <si>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</si>
  <si>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</si>
  <si>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</si>
  <si>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</si>
  <si>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</si>
  <si>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</si>
  <si>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</si>
  <si>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</si>
  <si>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</si>
  <si>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</si>
  <si>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</si>
  <si>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</si>
  <si>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</si>
  <si>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</si>
  <si>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</si>
  <si>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</si>
  <si>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</si>
  <si>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</si>
  <si>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</si>
  <si>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</si>
  <si>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</si>
  <si>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</si>
  <si>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</si>
  <si>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</si>
  <si>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</si>
  <si>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</si>
  <si>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</si>
  <si>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</si>
  <si>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</si>
  <si>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</si>
  <si>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</si>
  <si>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</si>
  <si>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</si>
  <si>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</si>
  <si>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</si>
  <si>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</si>
  <si>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</si>
  <si>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</si>
  <si>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</si>
  <si>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</si>
  <si>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</si>
  <si>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</si>
  <si>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</si>
  <si>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</si>
  <si>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</si>
  <si>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</si>
  <si>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</si>
  <si>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</si>
  <si>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</si>
  <si>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</si>
  <si>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</si>
  <si>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</si>
  <si>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</si>
  <si>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</si>
  <si>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</si>
  <si>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</si>
  <si>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</si>
  <si>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</si>
  <si>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</si>
  <si>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</si>
  <si>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</si>
  <si>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</si>
  <si>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</si>
  <si>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</si>
  <si>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</si>
  <si>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</si>
  <si>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</si>
  <si>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</si>
  <si>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</si>
  <si>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</si>
  <si>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</si>
  <si>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</si>
  <si>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</si>
  <si>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</si>
  <si>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</si>
  <si>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</si>
  <si>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</si>
  <si>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</si>
  <si>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</si>
  <si>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</si>
  <si>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</si>
  <si>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</si>
  <si>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</si>
  <si>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</si>
  <si>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</si>
  <si>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</si>
  <si>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</si>
  <si>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</si>
  <si>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</si>
  <si>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</si>
  <si>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</si>
  <si>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</si>
  <si>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</si>
  <si>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</si>
  <si>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</si>
  <si>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</si>
  <si>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</si>
  <si>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</si>
  <si>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</si>
  <si>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</si>
  <si>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</si>
  <si>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</si>
  <si>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</si>
  <si>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</si>
  <si>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</si>
  <si>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</si>
  <si>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</si>
  <si>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</si>
  <si>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</si>
  <si>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</si>
  <si>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</si>
  <si>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</si>
  <si>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</si>
  <si>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</si>
  <si>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</si>
  <si>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</si>
  <si>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</si>
  <si>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</si>
  <si>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</si>
  <si>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</si>
  <si>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</si>
  <si>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</si>
  <si>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</si>
  <si>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</si>
  <si>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</si>
  <si>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</si>
  <si>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</si>
  <si>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</si>
  <si>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</si>
  <si>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</si>
  <si>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</si>
  <si>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</si>
  <si>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</si>
  <si>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</si>
  <si>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</si>
  <si>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</si>
  <si>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</si>
  <si>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</si>
  <si>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</si>
  <si>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</si>
  <si>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</si>
  <si>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</si>
  <si>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</si>
  <si>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</si>
  <si>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</si>
  <si>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</si>
  <si>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</si>
  <si>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</si>
  <si>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</si>
  <si>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</si>
  <si>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</si>
  <si>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</si>
  <si>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</si>
  <si>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</si>
  <si>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</si>
  <si>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</si>
  <si>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</si>
  <si>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</si>
  <si>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</si>
  <si>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</si>
  <si>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</si>
  <si>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</si>
  <si>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</si>
  <si>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</si>
  <si>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</si>
  <si>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</si>
  <si>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</si>
  <si>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</si>
  <si>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</si>
  <si>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</si>
  <si>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</si>
  <si>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</si>
  <si>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</si>
  <si>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</si>
  <si>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</si>
  <si>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</si>
  <si>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</si>
  <si>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</si>
  <si>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</si>
  <si>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</si>
  <si>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</si>
  <si>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</si>
  <si>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</si>
  <si>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</si>
  <si>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</si>
  <si>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</si>
  <si>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</si>
  <si>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</si>
  <si>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</si>
  <si>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</si>
  <si>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</si>
  <si>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</si>
  <si>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</si>
  <si>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</si>
  <si>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</si>
  <si>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</si>
  <si>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</si>
  <si>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</si>
  <si>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</si>
  <si>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</si>
  <si>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</si>
  <si>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</si>
  <si>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</si>
  <si>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</si>
  <si>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</si>
  <si>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</si>
  <si>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</si>
  <si>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</si>
  <si>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</si>
  <si>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</si>
  <si>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</si>
  <si>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</si>
  <si>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</si>
  <si>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</si>
  <si>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</si>
  <si>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</si>
  <si>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</si>
  <si>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</si>
  <si>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</si>
  <si>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</si>
  <si>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</si>
  <si>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</si>
  <si>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</si>
  <si>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</si>
  <si>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</si>
  <si>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</si>
  <si>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</si>
  <si>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</si>
  <si>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</si>
  <si>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</si>
  <si>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</si>
  <si>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</si>
  <si>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</si>
  <si>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</si>
  <si>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</si>
  <si>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</si>
  <si>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</si>
  <si>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</si>
  <si>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</si>
  <si>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</si>
  <si>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</si>
  <si>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</si>
  <si>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</si>
  <si>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</si>
  <si>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</si>
  <si>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</si>
  <si>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</si>
  <si>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</si>
  <si>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</si>
  <si>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</si>
  <si>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</si>
  <si>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</si>
  <si>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</si>
  <si>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</si>
  <si>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</si>
  <si>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</si>
  <si>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</si>
  <si>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</si>
  <si>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</si>
  <si>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</si>
  <si>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</si>
  <si>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</si>
  <si>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</si>
  <si>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</si>
  <si>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</si>
  <si>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</si>
  <si>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</si>
  <si>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</si>
  <si>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</si>
  <si>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</si>
  <si>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</si>
  <si>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</si>
  <si>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</si>
  <si>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</si>
  <si>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</si>
  <si>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</si>
  <si>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</si>
  <si>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</si>
  <si>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</si>
  <si>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</si>
  <si>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</si>
  <si>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</si>
  <si>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</si>
  <si>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</si>
  <si>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</si>
  <si>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</si>
  <si>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</si>
  <si>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</si>
  <si>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</si>
  <si>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</si>
  <si>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</si>
  <si>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</si>
  <si>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</si>
  <si>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</si>
  <si>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</si>
  <si>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</si>
  <si>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</si>
  <si>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</si>
  <si>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</si>
  <si>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</si>
  <si>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</si>
  <si>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</si>
  <si>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</si>
  <si>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</si>
  <si>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</si>
  <si>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</si>
  <si>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</si>
  <si>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</si>
  <si>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</si>
  <si>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</si>
  <si>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</si>
  <si>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</si>
  <si>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</si>
  <si>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</si>
  <si>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</si>
  <si>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</si>
  <si>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</si>
  <si>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</si>
  <si>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</si>
  <si>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</si>
  <si>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</si>
  <si>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</si>
  <si>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</si>
  <si>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</si>
  <si>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</si>
  <si>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</si>
  <si>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</si>
  <si>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</si>
  <si>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</si>
  <si>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</si>
  <si>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</si>
  <si>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</si>
  <si>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</si>
  <si>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</si>
  <si>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</si>
  <si>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</si>
  <si>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</si>
  <si>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</si>
  <si>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</si>
  <si>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</si>
  <si>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</si>
  <si>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</si>
  <si>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</si>
  <si>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</si>
  <si>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</si>
  <si>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</si>
  <si>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</si>
  <si>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</si>
  <si>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</si>
  <si>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</si>
  <si>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</si>
  <si>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</si>
  <si>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</si>
  <si>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</si>
  <si>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</si>
  <si>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</si>
  <si>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</si>
  <si>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</si>
  <si>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</si>
  <si>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</si>
  <si>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</si>
  <si>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</si>
  <si>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</si>
  <si>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</si>
  <si>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</si>
  <si>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</si>
  <si>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</si>
  <si>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</si>
  <si>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</si>
  <si>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</si>
  <si>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</si>
  <si>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</si>
  <si>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</si>
  <si>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</si>
  <si>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</si>
  <si>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</si>
  <si>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</si>
  <si>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</si>
  <si>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</si>
  <si>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</si>
  <si>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</si>
  <si>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</si>
  <si>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</si>
  <si>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</si>
  <si>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</si>
  <si>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</si>
  <si>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</si>
  <si>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</si>
  <si>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</si>
  <si>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</si>
  <si>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</si>
  <si>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</si>
  <si>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</si>
  <si>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</si>
  <si>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</si>
  <si>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</si>
  <si>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</si>
  <si>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</si>
  <si>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</si>
  <si>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</si>
  <si>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</si>
  <si>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</si>
  <si>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</si>
  <si>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</si>
  <si>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</si>
  <si>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</si>
  <si>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</si>
  <si>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</si>
  <si>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</si>
  <si>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</si>
  <si>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</si>
  <si>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</si>
  <si>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</si>
  <si>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</si>
  <si>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</si>
  <si>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</si>
  <si>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</si>
  <si>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</si>
  <si>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</si>
  <si>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</si>
  <si>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</si>
  <si>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</si>
  <si>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</si>
  <si>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</si>
  <si>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</si>
  <si>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</si>
  <si>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</si>
  <si>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</si>
  <si>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</si>
  <si>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</si>
  <si>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</si>
  <si>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</si>
  <si>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</si>
  <si>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</si>
  <si>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</si>
  <si>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</si>
  <si>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</si>
  <si>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</si>
  <si>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</si>
  <si>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</si>
  <si>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</si>
  <si>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</si>
  <si>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</si>
  <si>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</si>
  <si>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</si>
  <si>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</si>
  <si>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</si>
  <si>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</si>
  <si>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</si>
  <si>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</si>
  <si>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</si>
  <si>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</si>
  <si>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</si>
  <si>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</si>
  <si>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</si>
  <si>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</si>
  <si>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</si>
  <si>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</si>
  <si>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</si>
  <si>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</si>
  <si>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</si>
  <si>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</si>
  <si>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</si>
  <si>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</si>
  <si>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</si>
  <si>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</si>
  <si>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</si>
  <si>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</si>
  <si>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</si>
  <si>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</si>
  <si>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</si>
  <si>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</si>
  <si>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</si>
  <si>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</si>
  <si>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</si>
  <si>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</si>
  <si>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</si>
  <si>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</si>
  <si>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</si>
  <si>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</si>
  <si>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</si>
  <si>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</si>
  <si>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</si>
  <si>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</si>
  <si>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</si>
  <si>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</si>
  <si>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</si>
  <si>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</si>
  <si>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</si>
  <si>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</si>
  <si>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</si>
  <si>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</si>
  <si>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</si>
  <si>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</si>
  <si>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</si>
  <si>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</si>
  <si>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</si>
  <si>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</si>
  <si>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</si>
  <si>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</si>
  <si>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</si>
  <si>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</si>
  <si>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</si>
  <si>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</si>
  <si>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</si>
  <si>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</si>
  <si>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</si>
  <si>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</si>
  <si>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</si>
  <si>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</si>
  <si>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</si>
  <si>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</si>
  <si>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</si>
  <si>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</si>
  <si>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</si>
  <si>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</si>
  <si>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</si>
  <si>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</si>
  <si>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</si>
  <si>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</si>
  <si>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</si>
  <si>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</si>
  <si>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</si>
  <si>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</si>
  <si>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</si>
  <si>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</si>
  <si>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</si>
  <si>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</si>
  <si>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</si>
  <si>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</si>
  <si>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</si>
  <si>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</si>
  <si>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</si>
  <si>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</si>
  <si>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</si>
  <si>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</si>
  <si>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</si>
  <si>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</si>
  <si>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</si>
  <si>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</si>
  <si>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</si>
  <si>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</si>
  <si>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</si>
  <si>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</si>
  <si>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</si>
  <si>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</si>
  <si>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</si>
  <si>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</si>
  <si>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</si>
  <si>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</si>
  <si>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</si>
  <si>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</si>
  <si>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</si>
  <si>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</si>
  <si>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</si>
  <si>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</si>
  <si>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</si>
  <si>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</si>
  <si>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</si>
  <si>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</si>
  <si>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</si>
  <si>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</si>
  <si>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</si>
  <si>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</si>
  <si>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</si>
  <si>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</si>
  <si>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</si>
  <si>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</si>
  <si>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</si>
  <si>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</si>
  <si>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</si>
  <si>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</si>
  <si>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</si>
  <si>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</si>
  <si>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</si>
  <si>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</si>
  <si>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</si>
  <si>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</si>
  <si>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</si>
  <si>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</si>
  <si>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</si>
  <si>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</si>
  <si>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</si>
  <si>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</si>
  <si>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</si>
  <si>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</si>
  <si>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</si>
  <si>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</si>
  <si>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</si>
  <si>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</si>
  <si>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</si>
  <si>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</si>
  <si>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</si>
  <si>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</si>
  <si>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</si>
  <si>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</si>
  <si>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</si>
  <si>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</si>
  <si>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</si>
  <si>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</si>
  <si>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</si>
  <si>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</si>
  <si>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</si>
  <si>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</si>
  <si>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</si>
  <si>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</si>
  <si>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</si>
  <si>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</si>
  <si>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</si>
  <si>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</si>
  <si>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</si>
  <si>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</si>
  <si>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</si>
  <si>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</si>
  <si>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</si>
  <si>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</si>
  <si>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</si>
  <si>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</si>
  <si>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</si>
  <si>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</si>
  <si>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</si>
  <si>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</si>
  <si>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</si>
  <si>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</si>
  <si>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</si>
  <si>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</si>
  <si>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</si>
  <si>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</si>
  <si>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</si>
  <si>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</si>
  <si>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</si>
  <si>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</si>
  <si>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</si>
  <si>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</si>
  <si>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</si>
  <si>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</si>
  <si>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</si>
  <si>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</si>
  <si>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</si>
  <si>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</si>
  <si>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</si>
  <si>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</si>
  <si>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</si>
  <si>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</si>
  <si>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</si>
  <si>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</si>
  <si>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</si>
  <si>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</si>
  <si>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</si>
  <si>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</si>
  <si>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</si>
  <si>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</si>
  <si>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</si>
  <si>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</si>
  <si>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</si>
  <si>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</si>
  <si>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</si>
  <si>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</si>
  <si>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</si>
  <si>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</si>
  <si>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</si>
  <si>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</si>
  <si>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</si>
  <si>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</si>
  <si>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</si>
  <si>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</si>
  <si>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</si>
  <si>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</si>
  <si>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</si>
  <si>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</si>
  <si>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</si>
  <si>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</si>
  <si>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</si>
  <si>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</si>
  <si>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</si>
  <si>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</si>
  <si>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</si>
  <si>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</si>
  <si>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</si>
  <si>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</si>
  <si>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</si>
  <si>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</si>
  <si>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</si>
  <si>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</si>
  <si>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</si>
  <si>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</si>
  <si>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</si>
  <si>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</si>
  <si>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</si>
  <si>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</si>
  <si>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</si>
  <si>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</si>
  <si>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</si>
  <si>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</si>
  <si>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</si>
  <si>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</si>
  <si>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</si>
  <si>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</si>
  <si>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</si>
  <si>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</si>
  <si>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</si>
  <si>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</si>
  <si>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</si>
  <si>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</si>
  <si>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</si>
  <si>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</si>
  <si>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</si>
  <si>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</si>
  <si>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</si>
  <si>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</si>
  <si>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</si>
  <si>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</si>
  <si>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</si>
  <si>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</si>
  <si>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</si>
  <si>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</si>
  <si>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</si>
  <si>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</si>
  <si>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</si>
  <si>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</si>
  <si>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</si>
  <si>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</si>
  <si>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</si>
  <si>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</si>
  <si>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</si>
  <si>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</si>
  <si>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</si>
  <si>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</si>
  <si>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</si>
  <si>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</si>
  <si>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</si>
  <si>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</si>
  <si>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</si>
  <si>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</si>
  <si>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</si>
  <si>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</si>
  <si>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</si>
  <si>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</si>
  <si>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</si>
  <si>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</si>
  <si>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</si>
  <si>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</si>
  <si>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</si>
  <si>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</si>
  <si>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</si>
  <si>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</si>
  <si>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</si>
  <si>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</si>
  <si>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</si>
  <si>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</si>
  <si>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</si>
  <si>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</si>
  <si>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</si>
  <si>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</si>
  <si>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</si>
  <si>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</si>
  <si>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</si>
  <si>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</si>
  <si>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</si>
  <si>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</si>
  <si>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</si>
  <si>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</si>
  <si>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</si>
  <si>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</si>
  <si>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</si>
  <si>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</si>
  <si>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</si>
  <si>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</si>
  <si>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</si>
  <si>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</si>
  <si>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</si>
  <si>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</si>
  <si>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</si>
  <si>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</si>
  <si>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</si>
  <si>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</si>
  <si>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</si>
  <si>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</si>
  <si>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</si>
  <si>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</si>
  <si>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</si>
  <si>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</si>
  <si>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</si>
  <si>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</si>
  <si>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</si>
  <si>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</si>
  <si>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</si>
  <si>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</si>
  <si>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</si>
  <si>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</si>
  <si>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</si>
  <si>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</si>
  <si>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</si>
  <si>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</si>
  <si>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</si>
  <si>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</si>
  <si>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</si>
  <si>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</si>
  <si>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</si>
  <si>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</si>
  <si>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</si>
  <si>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</si>
  <si>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</si>
  <si>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</si>
  <si>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</si>
  <si>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</si>
  <si>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</si>
  <si>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</si>
  <si>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</si>
  <si>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</si>
  <si>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</si>
  <si>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</si>
  <si>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</si>
  <si>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</si>
  <si>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</si>
  <si>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</si>
  <si>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</si>
  <si>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</si>
  <si>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</si>
  <si>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</si>
  <si>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</si>
  <si>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</si>
  <si>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</si>
  <si>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</si>
  <si>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</si>
  <si>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</si>
  <si>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</si>
  <si>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</si>
  <si>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</si>
  <si>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</si>
  <si>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</si>
  <si>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</si>
  <si>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</si>
  <si>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</si>
  <si>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</si>
  <si>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</si>
  <si>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</si>
  <si>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</si>
  <si>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</si>
  <si>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</si>
  <si>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</si>
  <si>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</si>
  <si>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</si>
  <si>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</si>
  <si>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</si>
  <si>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</si>
  <si>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</si>
  <si>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</si>
  <si>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</si>
  <si>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</si>
  <si>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</si>
  <si>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</si>
  <si>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</si>
  <si>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</si>
  <si>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</si>
  <si>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</si>
  <si>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</si>
  <si>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</si>
  <si>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</si>
  <si>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</si>
  <si>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</si>
  <si>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</si>
  <si>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</si>
  <si>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</si>
  <si>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</si>
  <si>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</si>
  <si>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</si>
  <si>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</si>
  <si>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</si>
  <si>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</si>
  <si>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</si>
  <si>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</si>
  <si>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</si>
  <si>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</si>
  <si>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</si>
  <si>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</si>
  <si>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</si>
  <si>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</si>
  <si>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</si>
  <si>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</si>
  <si>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</si>
  <si>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</si>
  <si>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</si>
  <si>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</si>
  <si>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</si>
  <si>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</si>
  <si>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</si>
  <si>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</si>
  <si>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</si>
  <si>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</si>
  <si>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</si>
  <si>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</si>
  <si>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</si>
  <si>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</si>
  <si>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</si>
  <si>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</si>
  <si>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</si>
  <si>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</si>
  <si>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</si>
  <si>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</si>
  <si>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</si>
  <si>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</si>
  <si>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</si>
  <si>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</si>
  <si>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</si>
  <si>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</si>
  <si>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</si>
  <si>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</si>
  <si>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</si>
  <si>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</si>
  <si>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</si>
  <si>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</si>
  <si>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</si>
  <si>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</si>
  <si>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</si>
  <si>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</si>
  <si>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</si>
  <si>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</si>
  <si>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</si>
  <si>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</si>
  <si>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</si>
  <si>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</si>
  <si>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</si>
  <si>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</si>
  <si>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</si>
  <si>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</si>
  <si>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</si>
  <si>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</si>
  <si>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</si>
  <si>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</si>
  <si>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</si>
  <si>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</si>
  <si>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</si>
  <si>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</si>
  <si>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</si>
  <si>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</si>
  <si>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</si>
  <si>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</si>
  <si>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</si>
  <si>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</si>
  <si>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</si>
  <si>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</si>
  <si>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</si>
  <si>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</si>
  <si>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</si>
  <si>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</si>
  <si>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</si>
  <si>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</si>
  <si>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</si>
  <si>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</si>
  <si>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</si>
  <si>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</si>
  <si>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</si>
  <si>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</si>
  <si>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</si>
  <si>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</si>
  <si>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</si>
  <si>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</si>
  <si>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</si>
  <si>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</si>
  <si>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</si>
  <si>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</si>
  <si>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</si>
  <si>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</si>
  <si>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</si>
  <si>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</si>
  <si>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</si>
  <si>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</si>
  <si>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</si>
  <si>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</si>
  <si>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</si>
  <si>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</si>
  <si>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</si>
  <si>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</si>
  <si>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</si>
  <si>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</si>
  <si>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</si>
  <si>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</si>
  <si>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</si>
  <si>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</si>
  <si>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</si>
  <si>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</si>
  <si>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</si>
  <si>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</si>
  <si>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</si>
  <si>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</si>
  <si>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</si>
  <si>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</si>
  <si>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</si>
  <si>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</si>
  <si>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</si>
  <si>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</si>
  <si>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</si>
  <si>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</si>
  <si>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</si>
  <si>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</si>
  <si>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</si>
  <si>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</si>
  <si>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</si>
  <si>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</si>
  <si>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</si>
  <si>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</si>
  <si>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</si>
  <si>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</si>
  <si>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</si>
  <si>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</si>
  <si>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</si>
  <si>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</si>
  <si>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</si>
  <si>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</si>
  <si>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</si>
  <si>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</si>
  <si>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</si>
  <si>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</si>
  <si>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</si>
  <si>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</si>
  <si>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</si>
  <si>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</si>
  <si>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</si>
  <si>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</si>
  <si>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</si>
  <si>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</si>
  <si>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</si>
  <si>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</si>
  <si>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</si>
  <si>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</si>
  <si>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</si>
  <si>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</si>
  <si>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</si>
  <si>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</si>
  <si>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</si>
  <si>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</si>
  <si>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</si>
  <si>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</si>
  <si>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</si>
  <si>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</si>
  <si>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</si>
  <si>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</si>
  <si>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</si>
  <si>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</si>
  <si>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</si>
  <si>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</si>
  <si>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</si>
  <si>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</si>
  <si>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</si>
  <si>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</si>
  <si>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</si>
  <si>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</si>
  <si>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</si>
  <si>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</si>
  <si>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</si>
  <si>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</si>
  <si>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</si>
  <si>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</si>
  <si>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</si>
  <si>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</si>
  <si>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</si>
  <si>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</si>
  <si>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</si>
  <si>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</si>
  <si>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</si>
  <si>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</si>
  <si>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</si>
  <si>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</si>
  <si>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</si>
  <si>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</si>
  <si>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</si>
  <si>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</si>
  <si>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</si>
  <si>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</si>
  <si>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</si>
  <si>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</si>
  <si>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</si>
  <si>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</si>
  <si>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</si>
  <si>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</si>
  <si>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</si>
  <si>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</si>
  <si>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</si>
  <si>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</si>
  <si>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</si>
  <si>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</si>
  <si>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</si>
  <si>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</si>
  <si>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</si>
  <si>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</si>
  <si>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</si>
  <si>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</si>
  <si>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</si>
  <si>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</si>
  <si>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</si>
  <si>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</si>
  <si>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</si>
  <si>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</si>
  <si>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</si>
  <si>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</si>
  <si>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</si>
  <si>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</si>
  <si>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</si>
  <si>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</si>
  <si>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</si>
  <si>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</si>
  <si>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</si>
  <si>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</si>
  <si>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</si>
  <si>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</si>
  <si>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</si>
  <si>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</si>
  <si>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</si>
  <si>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</si>
  <si>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</si>
  <si>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</si>
  <si>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</si>
  <si>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</si>
  <si>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</si>
  <si>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</si>
  <si>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</si>
  <si>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</si>
  <si>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</si>
  <si>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</si>
  <si>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</si>
  <si>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</si>
  <si>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</si>
  <si>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</si>
  <si>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</si>
  <si>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</si>
  <si>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</si>
  <si>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</si>
  <si>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</si>
  <si>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</si>
  <si>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</si>
  <si>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</si>
  <si>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</si>
  <si>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</si>
  <si>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</si>
  <si>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</si>
  <si>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</si>
  <si>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</si>
  <si>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</si>
  <si>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</si>
  <si>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</si>
  <si>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</si>
  <si>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</si>
  <si>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</si>
  <si>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</si>
  <si>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</si>
  <si>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</si>
  <si>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</si>
  <si>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</si>
  <si>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</si>
  <si>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</si>
  <si>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</si>
  <si>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</si>
  <si>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</si>
  <si>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</si>
  <si>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</si>
  <si>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</si>
  <si>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</si>
  <si>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</si>
  <si>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</si>
  <si>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</si>
  <si>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</si>
  <si>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</si>
  <si>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</si>
  <si>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</si>
  <si>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</si>
  <si>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</si>
  <si>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</si>
  <si>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</si>
  <si>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</si>
  <si>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</si>
  <si>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</si>
  <si>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</si>
  <si>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</si>
  <si>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</si>
  <si>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</si>
  <si>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</si>
  <si>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</si>
  <si>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</si>
  <si>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</si>
  <si>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</si>
  <si>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</si>
  <si>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</si>
  <si>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</si>
  <si>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</si>
  <si>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</si>
  <si>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</si>
  <si>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</si>
  <si>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</si>
  <si>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</si>
  <si>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</si>
  <si>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</si>
  <si>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</si>
  <si>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</si>
  <si>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</si>
  <si>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</si>
  <si>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</si>
  <si>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</si>
  <si>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</si>
  <si>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</si>
  <si>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</si>
  <si>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</si>
  <si>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</si>
  <si>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</si>
  <si>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</si>
  <si>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</si>
  <si>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</si>
  <si>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</si>
  <si>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</si>
  <si>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</si>
  <si>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</si>
  <si>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</si>
  <si>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</si>
  <si>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</si>
  <si>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</si>
  <si>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</si>
  <si>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</si>
  <si>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</si>
  <si>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</si>
  <si>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</si>
  <si>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</si>
  <si>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</si>
  <si>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</si>
  <si>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</si>
  <si>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</si>
  <si>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</si>
  <si>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</si>
  <si>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</si>
  <si>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</si>
  <si>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</si>
  <si>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</si>
  <si>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</si>
  <si>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</si>
  <si>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</si>
  <si>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</si>
  <si>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</si>
  <si>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</si>
  <si>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</si>
  <si>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</si>
  <si>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</si>
  <si>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</si>
  <si>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</si>
  <si>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</si>
  <si>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</si>
  <si>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</si>
  <si>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</si>
  <si>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</si>
  <si>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</si>
  <si>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</si>
  <si>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</si>
  <si>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</si>
  <si>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</si>
  <si>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</si>
  <si>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</si>
  <si>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</si>
  <si>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</si>
  <si>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</si>
  <si>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</si>
  <si>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</si>
  <si>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</si>
  <si>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</si>
  <si>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</si>
  <si>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</si>
  <si>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</si>
  <si>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</si>
  <si>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</si>
  <si>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</si>
  <si>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</si>
  <si>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</si>
  <si>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</si>
  <si>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</si>
  <si>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</si>
  <si>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</si>
  <si>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</si>
  <si>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</si>
  <si>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</si>
  <si>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</si>
  <si>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</si>
  <si>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</si>
  <si>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</si>
  <si>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</si>
  <si>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</si>
  <si>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</si>
  <si>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</si>
  <si>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</si>
  <si>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</si>
  <si>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</si>
  <si>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</si>
  <si>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</si>
  <si>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</si>
  <si>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</si>
  <si>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</si>
  <si>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</si>
  <si>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</si>
  <si>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</si>
  <si>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</si>
  <si>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</si>
  <si>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</si>
  <si>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</si>
  <si>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</si>
  <si>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</si>
  <si>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</si>
  <si>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</si>
  <si>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</si>
  <si>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</si>
  <si>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</si>
  <si>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</si>
  <si>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</si>
  <si>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</si>
  <si>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</si>
  <si>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</si>
  <si>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</si>
  <si>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</si>
  <si>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</si>
  <si>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</si>
  <si>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</si>
  <si>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</si>
  <si>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</si>
  <si>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</si>
  <si>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</si>
  <si>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</si>
  <si>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</si>
  <si>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</si>
  <si>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</si>
  <si>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</si>
  <si>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</si>
  <si>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</si>
  <si>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</si>
  <si>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</si>
  <si>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</si>
  <si>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</si>
  <si>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</si>
  <si>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</si>
  <si>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</si>
  <si>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</si>
  <si>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</si>
  <si>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</si>
  <si>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</si>
  <si>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</si>
  <si>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</si>
  <si>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</si>
  <si>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</si>
  <si>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</si>
  <si>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</si>
  <si>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</si>
  <si>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</si>
  <si>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</si>
  <si>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</si>
  <si>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</si>
  <si>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</si>
  <si>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</si>
  <si>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</si>
  <si>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</si>
  <si>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</si>
  <si>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</si>
  <si>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</si>
  <si>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</si>
  <si>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</si>
  <si>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</si>
  <si>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</si>
  <si>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</si>
  <si>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</si>
  <si>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</si>
  <si>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</si>
  <si>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</si>
  <si>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</si>
  <si>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</si>
  <si>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</si>
  <si>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</si>
  <si>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</si>
  <si>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</si>
  <si>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</si>
  <si>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</si>
  <si>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</si>
  <si>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</si>
  <si>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</si>
  <si>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</si>
  <si>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</si>
  <si>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</si>
  <si>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</si>
  <si>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</si>
  <si>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</si>
  <si>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</si>
  <si>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</si>
  <si>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</si>
  <si>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</si>
  <si>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</si>
  <si>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</si>
  <si>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</si>
  <si>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</si>
  <si>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</si>
  <si>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</si>
  <si>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</si>
  <si>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</si>
  <si>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</si>
  <si>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</si>
  <si>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</si>
  <si>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</si>
  <si>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</si>
  <si>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</si>
  <si>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</si>
  <si>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</si>
  <si>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</si>
  <si>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</si>
  <si>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</si>
  <si>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</si>
  <si>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</si>
  <si>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</si>
  <si>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</si>
  <si>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</si>
  <si>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</si>
  <si>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</si>
  <si>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</si>
  <si>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</si>
  <si>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</si>
  <si>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</si>
  <si>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</si>
  <si>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</si>
  <si>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</si>
  <si>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</si>
  <si>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</si>
  <si>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</si>
  <si>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</si>
  <si>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</si>
  <si>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</si>
  <si>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</si>
  <si>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</si>
  <si>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</si>
  <si>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</si>
  <si>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</si>
  <si>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</si>
  <si>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</si>
  <si>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</si>
  <si>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</si>
  <si>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</si>
  <si>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</si>
  <si>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</si>
  <si>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</si>
  <si>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</si>
  <si>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</si>
  <si>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</si>
  <si>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</si>
  <si>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</si>
  <si>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</si>
  <si>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</si>
  <si>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</si>
  <si>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</si>
  <si>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</si>
  <si>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</si>
  <si>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</si>
  <si>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</si>
  <si>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</si>
  <si>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</si>
  <si>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</si>
  <si>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</si>
  <si>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</si>
  <si>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</si>
  <si>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</si>
  <si>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</si>
  <si>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</si>
  <si>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</si>
  <si>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</si>
  <si>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</si>
  <si>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</si>
  <si>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</si>
  <si>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</si>
  <si>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</si>
  <si>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</si>
  <si>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</si>
  <si>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</si>
  <si>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</si>
  <si>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</si>
  <si>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</si>
  <si>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</si>
  <si>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</si>
  <si>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</si>
  <si>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</si>
  <si>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</si>
  <si>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</si>
  <si>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</si>
  <si>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</si>
  <si>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</si>
  <si>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</si>
  <si>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</si>
  <si>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</si>
  <si>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</si>
  <si>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</si>
  <si>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</si>
  <si>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</si>
  <si>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</si>
  <si>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</si>
  <si>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</si>
  <si>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</si>
  <si>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</si>
  <si>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</si>
  <si>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</si>
  <si>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</si>
  <si>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</si>
  <si>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</si>
  <si>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</si>
  <si>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</si>
  <si>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</si>
  <si>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</si>
  <si>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</si>
  <si>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</si>
  <si>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</si>
  <si>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</si>
  <si>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</si>
  <si>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</si>
  <si>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</si>
  <si>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</si>
  <si>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</si>
  <si>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</si>
  <si>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</si>
  <si>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</si>
  <si>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</si>
  <si>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</si>
  <si>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</si>
  <si>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</si>
  <si>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</si>
  <si>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</si>
  <si>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</si>
  <si>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</si>
  <si>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</si>
  <si>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</si>
  <si>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</si>
  <si>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</si>
  <si>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</si>
  <si>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</si>
  <si>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</si>
  <si>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</si>
  <si>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</si>
  <si>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</si>
  <si>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</si>
  <si>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</si>
  <si>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</si>
  <si>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</si>
  <si>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</si>
  <si>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</si>
  <si>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</si>
  <si>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</si>
  <si>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</si>
  <si>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</si>
  <si>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</si>
  <si>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</si>
  <si>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</si>
  <si>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</si>
  <si>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</si>
  <si>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</si>
  <si>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</si>
  <si>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</si>
  <si>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</si>
  <si>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</si>
  <si>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</si>
  <si>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</si>
  <si>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</si>
  <si>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</si>
  <si>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</si>
  <si>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</si>
  <si>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</si>
  <si>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</si>
  <si>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</si>
  <si>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</si>
  <si>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</si>
  <si>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</si>
  <si>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</si>
  <si>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</si>
  <si>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</si>
  <si>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</si>
  <si>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</si>
  <si>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</si>
  <si>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</si>
  <si>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</si>
  <si>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</si>
  <si>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</si>
  <si>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</si>
  <si>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</si>
  <si>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</si>
  <si>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</si>
  <si>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</si>
  <si>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</si>
  <si>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</si>
  <si>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</si>
  <si>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</si>
  <si>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</si>
  <si>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</si>
  <si>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</si>
  <si>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</si>
  <si>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</si>
  <si>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</si>
  <si>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</si>
  <si>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</si>
  <si>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</si>
  <si>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</si>
  <si>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</si>
  <si>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</si>
  <si>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</si>
  <si>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</si>
  <si>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</si>
  <si>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</si>
  <si>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</si>
  <si>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</si>
  <si>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</si>
  <si>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</si>
  <si>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</si>
  <si>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</si>
  <si>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</si>
  <si>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</si>
  <si>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</si>
  <si>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</si>
  <si>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</si>
  <si>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</si>
  <si>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</si>
  <si>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</si>
  <si>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</si>
  <si>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</si>
  <si>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</si>
  <si>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</si>
  <si>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</si>
  <si>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</si>
  <si>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</si>
  <si>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</si>
  <si>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</si>
  <si>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</si>
  <si>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</si>
  <si>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</si>
  <si>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</si>
  <si>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</si>
  <si>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</si>
  <si>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</si>
  <si>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</si>
  <si>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</si>
  <si>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</si>
  <si>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</si>
  <si>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</si>
  <si>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</si>
  <si>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</si>
  <si>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</si>
  <si>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</si>
  <si>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</si>
  <si>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</si>
  <si>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</si>
  <si>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</si>
  <si>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</si>
  <si>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</si>
  <si>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</si>
  <si>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</si>
  <si>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</si>
  <si>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</si>
  <si>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</si>
  <si>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</si>
  <si>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</si>
  <si>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</si>
  <si>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</si>
  <si>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</si>
  <si>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</si>
  <si>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</si>
  <si>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</si>
  <si>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</si>
  <si>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</si>
  <si>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</si>
  <si>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</si>
  <si>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</si>
  <si>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</si>
  <si>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</si>
  <si>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</si>
  <si>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</si>
  <si>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</si>
  <si>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</si>
  <si>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</si>
  <si>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</si>
  <si>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</si>
  <si>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</si>
  <si>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</si>
  <si>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</si>
  <si>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</si>
  <si>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</si>
  <si>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</si>
  <si>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</si>
  <si>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</si>
  <si>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</si>
  <si>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</si>
  <si>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</si>
  <si>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</si>
  <si>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</si>
  <si>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</si>
  <si>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</si>
  <si>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</si>
  <si>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</si>
  <si>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</si>
  <si>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</si>
  <si>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</si>
  <si>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</si>
  <si>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</si>
  <si>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</si>
  <si>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</si>
  <si>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</si>
  <si>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</si>
  <si>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</si>
  <si>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</si>
  <si>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</si>
  <si>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</si>
  <si>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</si>
  <si>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</si>
  <si>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</si>
  <si>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</si>
  <si>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</si>
  <si>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</si>
  <si>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</si>
  <si>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</si>
  <si>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</si>
  <si>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</si>
  <si>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</si>
  <si>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</si>
  <si>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</si>
  <si>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</si>
  <si>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</si>
  <si>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</si>
  <si>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</si>
  <si>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</si>
  <si>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</si>
  <si>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</si>
  <si>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</si>
  <si>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</si>
  <si>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</si>
  <si>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</si>
  <si>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</si>
  <si>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</si>
  <si>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</si>
  <si>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</si>
  <si>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</si>
  <si>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</si>
  <si>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</si>
  <si>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</si>
  <si>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</si>
  <si>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</si>
  <si>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</si>
  <si>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</si>
  <si>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</si>
  <si>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</si>
  <si>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</si>
  <si>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</si>
  <si>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</si>
  <si>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</si>
  <si>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</si>
  <si>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</si>
  <si>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</si>
  <si>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</si>
  <si>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</si>
  <si>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</si>
  <si>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</si>
  <si>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</si>
  <si>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</si>
  <si>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</si>
  <si>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</si>
  <si>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</si>
  <si>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</si>
  <si>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</si>
  <si>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</si>
  <si>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</si>
  <si>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</si>
  <si>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</si>
  <si>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</si>
  <si>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</si>
  <si>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</si>
  <si>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</si>
  <si>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</si>
  <si>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</si>
  <si>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</si>
  <si>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</si>
  <si>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</si>
  <si>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</si>
  <si>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</si>
  <si>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</si>
  <si>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</si>
  <si>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</si>
  <si>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</si>
  <si>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</si>
  <si>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</si>
  <si>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</si>
  <si>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</si>
  <si>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</si>
  <si>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</si>
  <si>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</si>
  <si>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</si>
  <si>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</si>
  <si>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</si>
  <si>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</si>
  <si>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</si>
  <si>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</si>
  <si>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</si>
  <si>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</si>
  <si>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</si>
  <si>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</si>
  <si>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</si>
  <si>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</si>
  <si>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</si>
  <si>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</si>
  <si>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</si>
  <si>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</si>
  <si>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</si>
  <si>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</si>
  <si>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</si>
  <si>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</si>
  <si>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</si>
  <si>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</si>
  <si>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</si>
  <si>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</si>
  <si>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</si>
  <si>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</si>
  <si>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</si>
  <si>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</si>
  <si>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</si>
  <si>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</si>
  <si>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</si>
  <si>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</si>
  <si>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</si>
  <si>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</si>
  <si>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</si>
  <si>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</si>
  <si>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</si>
  <si>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</si>
  <si>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</si>
  <si>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</si>
  <si>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</si>
  <si>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</si>
  <si>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</si>
  <si>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</si>
  <si>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</si>
  <si>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</si>
  <si>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</si>
  <si>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</si>
  <si>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</si>
  <si>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</si>
  <si>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</si>
  <si>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</si>
  <si>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</si>
  <si>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</si>
  <si>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</si>
  <si>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</si>
  <si>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</si>
  <si>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</si>
  <si>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</si>
  <si>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</si>
  <si>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</si>
  <si>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</si>
  <si>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</si>
  <si>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</si>
  <si>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</si>
  <si>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</si>
  <si>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</si>
  <si>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</si>
  <si>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</si>
  <si>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</si>
  <si>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</si>
  <si>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</si>
  <si>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</si>
  <si>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</si>
  <si>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</si>
  <si>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</si>
  <si>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</si>
  <si>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</si>
  <si>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</si>
  <si>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</si>
  <si>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</si>
  <si>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</si>
  <si>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</si>
  <si>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</si>
  <si>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</si>
  <si>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</si>
  <si>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</si>
  <si>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</si>
  <si>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</si>
  <si>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</si>
  <si>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</si>
  <si>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</si>
  <si>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</si>
  <si>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</si>
  <si>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</si>
  <si>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</si>
  <si>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</si>
  <si>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</si>
  <si>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</si>
  <si>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</si>
  <si>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</si>
  <si>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</si>
  <si>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</si>
  <si>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</si>
  <si>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</si>
  <si>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</si>
  <si>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</si>
  <si>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</si>
  <si>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</si>
  <si>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</si>
  <si>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</si>
  <si>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</si>
  <si>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</si>
  <si>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</si>
  <si>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</si>
  <si>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</si>
  <si>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</si>
  <si>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</si>
  <si>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</si>
  <si>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</si>
  <si>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</si>
  <si>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</si>
  <si>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</si>
  <si>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</si>
  <si>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</si>
  <si>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</si>
  <si>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</si>
  <si>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</si>
  <si>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</si>
  <si>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</si>
  <si>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</si>
  <si>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</si>
  <si>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</si>
  <si>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</si>
  <si>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</si>
  <si>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</si>
  <si>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</si>
  <si>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</si>
  <si>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</si>
  <si>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</si>
  <si>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</si>
  <si>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</si>
  <si>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</si>
  <si>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</si>
  <si>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</si>
  <si>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</si>
  <si>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</si>
  <si>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</si>
  <si>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</si>
  <si>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</si>
  <si>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</si>
  <si>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</si>
  <si>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</si>
  <si>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</si>
  <si>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</si>
  <si>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</si>
  <si>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</si>
  <si>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</si>
  <si>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</si>
  <si>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</si>
  <si>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</si>
  <si>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</si>
  <si>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</si>
  <si>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</si>
  <si>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</si>
  <si>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</si>
  <si>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</si>
  <si>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</si>
  <si>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</si>
  <si>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</si>
  <si>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</si>
  <si>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</si>
  <si>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</si>
  <si>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</si>
  <si>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</si>
  <si>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</si>
  <si>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</si>
  <si>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</si>
  <si>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</si>
  <si>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</si>
  <si>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</si>
  <si>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</si>
  <si>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</si>
  <si>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</si>
  <si>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</si>
  <si>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</si>
  <si>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</si>
  <si>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</si>
  <si>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</si>
  <si>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</si>
  <si>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</si>
  <si>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</si>
  <si>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</si>
  <si>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</si>
  <si>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</si>
  <si>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</si>
  <si>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</si>
  <si>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</si>
  <si>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</si>
  <si>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</si>
  <si>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</si>
  <si>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</si>
  <si>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</si>
  <si>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</si>
  <si>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</si>
  <si>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</si>
  <si>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</si>
  <si>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</si>
  <si>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</si>
  <si>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</si>
  <si>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</si>
  <si>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</si>
  <si>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</si>
  <si>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</si>
  <si>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</si>
  <si>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</si>
  <si>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</si>
  <si>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</si>
  <si>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</si>
  <si>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</si>
  <si>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</si>
  <si>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</si>
  <si>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</si>
  <si>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</si>
  <si>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</si>
  <si>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</si>
  <si>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</si>
  <si>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</si>
  <si>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</si>
  <si>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</si>
  <si>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</si>
  <si>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</si>
  <si>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</si>
  <si>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</si>
  <si>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</si>
  <si>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</si>
  <si>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</si>
  <si>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</si>
  <si>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</si>
  <si>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</si>
  <si>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</si>
  <si>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</si>
  <si>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</si>
  <si>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</si>
  <si>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</si>
  <si>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</si>
  <si>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</si>
  <si>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</si>
  <si>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</si>
  <si>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</si>
  <si>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</si>
  <si>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</si>
  <si>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</si>
  <si>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</si>
  <si>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</si>
  <si>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</si>
  <si>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</si>
  <si>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</si>
  <si>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</si>
  <si>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</si>
  <si>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</si>
  <si>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</si>
  <si>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</si>
  <si>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</si>
  <si>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</si>
  <si>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</si>
  <si>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</si>
  <si>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</si>
  <si>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</si>
  <si>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</si>
  <si>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</si>
  <si>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</si>
  <si>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</si>
  <si>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</si>
  <si>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</si>
  <si>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</si>
  <si>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</si>
  <si>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</si>
  <si>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</si>
  <si>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</si>
  <si>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</si>
  <si>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</si>
  <si>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</si>
  <si>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</si>
  <si>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</si>
  <si>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</si>
  <si>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</si>
  <si>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</si>
  <si>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</si>
  <si>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</si>
  <si>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</si>
  <si>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</si>
  <si>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</si>
  <si>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</si>
  <si>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</si>
  <si>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</si>
  <si>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</si>
  <si>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</si>
  <si>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</si>
  <si>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</si>
  <si>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</si>
  <si>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</si>
  <si>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</si>
  <si>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</si>
  <si>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</si>
  <si>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</si>
  <si>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</si>
  <si>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</si>
  <si>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</si>
  <si>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</si>
  <si>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</si>
  <si>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</si>
  <si>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</si>
  <si>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</si>
  <si>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</si>
  <si>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</si>
  <si>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</si>
  <si>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</si>
  <si>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</si>
  <si>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</si>
  <si>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</si>
  <si>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</si>
  <si>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</si>
  <si>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</si>
  <si>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</si>
  <si>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</si>
  <si>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</si>
  <si>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</si>
  <si>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</si>
  <si>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</si>
  <si>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</si>
  <si>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</si>
  <si>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</si>
  <si>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</si>
  <si>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</si>
  <si>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</si>
  <si>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</si>
  <si>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</si>
  <si>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</si>
  <si>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</si>
  <si>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</si>
  <si>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</si>
  <si>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</si>
  <si>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</si>
  <si>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</si>
  <si>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</si>
  <si>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</si>
  <si>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</si>
  <si>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</si>
  <si>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</si>
  <si>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</si>
  <si>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</si>
  <si>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</si>
  <si>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</si>
  <si>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</si>
  <si>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</si>
  <si>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</si>
  <si>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</si>
  <si>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</si>
  <si>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</si>
  <si>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</si>
  <si>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</si>
  <si>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</si>
  <si>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</si>
  <si>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</si>
  <si>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</si>
  <si>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</si>
  <si>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</si>
  <si>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</si>
  <si>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</si>
  <si>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</si>
  <si>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</si>
  <si>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</si>
  <si>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</si>
  <si>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</si>
  <si>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</si>
  <si>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</si>
  <si>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</si>
  <si>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</si>
  <si>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</si>
  <si>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</si>
  <si>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</si>
  <si>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</si>
  <si>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</si>
  <si>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</si>
  <si>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</si>
  <si>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</si>
  <si>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</si>
  <si>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</si>
  <si>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</si>
  <si>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</si>
  <si>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</si>
  <si>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</si>
  <si>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</si>
  <si>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</si>
  <si>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</si>
  <si>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</si>
  <si>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</si>
  <si>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</si>
  <si>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</si>
  <si>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</si>
  <si>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</si>
  <si>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</si>
  <si>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</si>
  <si>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</si>
  <si>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</si>
  <si>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</si>
  <si>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</si>
  <si>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</si>
  <si>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</si>
  <si>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</si>
  <si>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</si>
  <si>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</si>
  <si>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</si>
  <si>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</si>
  <si>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</si>
  <si>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</si>
  <si>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</si>
  <si>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</si>
  <si>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</si>
  <si>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</si>
  <si>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</si>
  <si>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</si>
  <si>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</si>
  <si>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</si>
  <si>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</si>
  <si>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</si>
  <si>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</si>
  <si>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</si>
  <si>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</si>
  <si>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</si>
  <si>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</si>
  <si>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</si>
  <si>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</si>
  <si>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</si>
  <si>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</si>
  <si>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</si>
  <si>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</si>
  <si>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</si>
  <si>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</si>
  <si>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</si>
  <si>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</si>
  <si>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</si>
  <si>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</si>
  <si>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</si>
  <si>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</si>
  <si>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</si>
  <si>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</si>
  <si>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</si>
  <si>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</si>
  <si>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</si>
  <si>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</si>
  <si>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</si>
  <si>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</si>
  <si>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</si>
  <si>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</si>
  <si>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</si>
  <si>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</si>
  <si>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</si>
  <si>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</si>
  <si>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</si>
  <si>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</si>
  <si>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</si>
  <si>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</si>
  <si>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</si>
  <si>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</si>
  <si>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</si>
  <si>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</si>
  <si>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</si>
  <si>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</si>
  <si>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</si>
  <si>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</si>
  <si>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</si>
  <si>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</si>
  <si>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</si>
  <si>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</si>
  <si>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</si>
  <si>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</si>
  <si>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</si>
  <si>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</si>
  <si>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</si>
  <si>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</si>
  <si>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</si>
  <si>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</si>
  <si>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</si>
  <si>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</si>
  <si>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</si>
  <si>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</si>
  <si>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</si>
  <si>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</si>
  <si>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</si>
  <si>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</si>
  <si>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</si>
  <si>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</si>
  <si>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</si>
  <si>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</si>
  <si>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</si>
  <si>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</si>
  <si>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</si>
  <si>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</si>
  <si>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</si>
  <si>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</si>
  <si>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</si>
  <si>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</si>
  <si>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</si>
  <si>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</si>
  <si>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</si>
  <si>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</si>
  <si>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</si>
  <si>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</si>
  <si>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</si>
  <si>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</si>
  <si>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</si>
  <si>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</si>
  <si>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</si>
  <si>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</si>
  <si>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</si>
  <si>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</si>
  <si>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</si>
  <si>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</si>
  <si>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</si>
  <si>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</si>
  <si>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</si>
  <si>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</si>
  <si>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</si>
  <si>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</si>
  <si>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</si>
  <si>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</si>
  <si>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</si>
  <si>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</si>
  <si>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</si>
  <si>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</si>
  <si>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</si>
  <si>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</si>
  <si>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</si>
  <si>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</si>
  <si>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</si>
  <si>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</si>
  <si>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</si>
  <si>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</si>
  <si>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</si>
  <si>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</si>
  <si>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</si>
  <si>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</si>
  <si>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</si>
  <si>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</si>
  <si>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</si>
  <si>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</si>
  <si>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</si>
  <si>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</si>
  <si>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</si>
  <si>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</si>
  <si>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</si>
  <si>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</si>
  <si>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</si>
  <si>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</si>
  <si>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</si>
  <si>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</si>
  <si>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</si>
  <si>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</si>
  <si>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</si>
  <si>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</si>
  <si>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</si>
  <si>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</si>
  <si>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</si>
  <si>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</si>
  <si>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</si>
  <si>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</si>
  <si>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</si>
  <si>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</si>
  <si>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</si>
  <si>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</si>
  <si>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</si>
  <si>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</si>
  <si>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</si>
  <si>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</si>
  <si>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</si>
  <si>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</si>
  <si>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</si>
  <si>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</si>
  <si>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</si>
  <si>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</si>
  <si>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</si>
  <si>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</si>
  <si>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</si>
  <si>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</si>
  <si>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</si>
  <si>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</si>
  <si>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</si>
  <si>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</si>
  <si>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</si>
  <si>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</si>
  <si>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</si>
  <si>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</si>
  <si>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</si>
  <si>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</si>
  <si>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</si>
  <si>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</si>
  <si>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</si>
  <si>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</si>
  <si>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</si>
  <si>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</si>
  <si>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</si>
  <si>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</si>
  <si>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</si>
  <si>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</si>
  <si>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</si>
  <si>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</si>
  <si>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</si>
  <si>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</si>
  <si>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</si>
  <si>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</si>
  <si>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</si>
  <si>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</si>
  <si>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</si>
  <si>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</si>
  <si>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</si>
  <si>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</si>
  <si>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</si>
  <si>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</si>
  <si>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</si>
  <si>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</si>
  <si>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</si>
  <si>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</si>
  <si>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</si>
  <si>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</si>
  <si>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</si>
  <si>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</si>
  <si>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</si>
  <si>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</si>
  <si>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</si>
  <si>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</si>
  <si>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</si>
  <si>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</si>
  <si>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</si>
  <si>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</si>
  <si>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</si>
  <si>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</si>
  <si>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</si>
  <si>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</si>
  <si>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</si>
  <si>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</si>
  <si>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</si>
  <si>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</si>
  <si>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</si>
  <si>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</si>
  <si>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</si>
  <si>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</si>
  <si>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</si>
  <si>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</si>
  <si>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</si>
  <si>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</si>
  <si>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</si>
  <si>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</si>
  <si>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</si>
  <si>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</si>
  <si>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</si>
  <si>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</si>
  <si>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</si>
  <si>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</si>
  <si>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</si>
  <si>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</si>
  <si>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</si>
  <si>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</si>
  <si>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</si>
  <si>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</si>
  <si>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</si>
  <si>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</si>
  <si>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</si>
  <si>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</si>
  <si>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</si>
  <si>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</si>
  <si>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</si>
  <si>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</si>
  <si>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</si>
  <si>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</si>
  <si>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</si>
  <si>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</si>
  <si>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</si>
  <si>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</si>
  <si>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</si>
  <si>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</si>
  <si>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</si>
  <si>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</si>
  <si>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</si>
  <si>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</si>
  <si>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</si>
  <si>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</si>
  <si>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</si>
  <si>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</si>
  <si>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</si>
  <si>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</si>
  <si>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</si>
  <si>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</si>
  <si>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</si>
  <si>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</si>
  <si>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</si>
  <si>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</si>
  <si>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</si>
  <si>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</si>
  <si>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</si>
  <si>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</si>
  <si>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</si>
  <si>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</si>
  <si>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</si>
  <si>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</si>
  <si>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</si>
  <si>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</si>
  <si>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</si>
  <si>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</si>
  <si>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</si>
  <si>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</si>
  <si>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</si>
  <si>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</si>
  <si>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</si>
  <si>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</si>
  <si>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</si>
  <si>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</si>
  <si>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</si>
  <si>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</si>
  <si>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</si>
  <si>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</si>
  <si>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</si>
  <si>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</si>
  <si>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</si>
  <si>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</si>
  <si>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</si>
  <si>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</si>
  <si>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</si>
  <si>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</si>
  <si>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</si>
  <si>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</si>
  <si>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</si>
  <si>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</si>
  <si>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</si>
  <si>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</si>
  <si>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</si>
  <si>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</si>
  <si>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</si>
  <si>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</si>
  <si>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</si>
  <si>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</si>
  <si>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</si>
  <si>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</si>
  <si>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</si>
  <si>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</si>
  <si>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</si>
  <si>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</si>
  <si>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</si>
  <si>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</si>
  <si>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</si>
  <si>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</si>
  <si>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</si>
  <si>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</si>
  <si>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</si>
  <si>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</si>
  <si>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</si>
  <si>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</si>
  <si>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</si>
  <si>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</si>
  <si>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</si>
  <si>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</si>
  <si>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</si>
  <si>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</si>
  <si>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</si>
  <si>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</si>
  <si>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</si>
  <si>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</si>
  <si>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</si>
  <si>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</si>
  <si>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</si>
  <si>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</si>
  <si>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</si>
  <si>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</si>
  <si>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</si>
  <si>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</si>
  <si>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</si>
  <si>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</si>
  <si>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</si>
  <si>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</si>
  <si>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</si>
  <si>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</si>
  <si>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</si>
  <si>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</si>
  <si>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</si>
  <si>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</si>
  <si>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</si>
  <si>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</si>
  <si>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</si>
  <si>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</si>
  <si>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</si>
  <si>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</si>
  <si>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</si>
  <si>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</si>
  <si>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</si>
  <si>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</si>
  <si>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</si>
  <si>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</si>
  <si>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</si>
  <si>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</si>
  <si>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</si>
  <si>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</si>
  <si>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</si>
  <si>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</si>
  <si>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</si>
  <si>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</si>
  <si>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</si>
  <si>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</si>
  <si>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</si>
  <si>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</si>
  <si>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</si>
  <si>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</si>
  <si>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</si>
  <si>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</si>
  <si>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</si>
  <si>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</si>
  <si>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</si>
  <si>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</si>
  <si>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</si>
  <si>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</si>
  <si>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</si>
  <si>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</si>
  <si>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</si>
  <si>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</si>
  <si>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</si>
  <si>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</si>
  <si>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</si>
  <si>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</si>
  <si>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</si>
  <si>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</si>
  <si>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</si>
  <si>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</si>
  <si>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</si>
  <si>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</si>
  <si>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</si>
  <si>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</si>
  <si>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</si>
  <si>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</si>
  <si>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</si>
  <si>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</si>
  <si>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</si>
  <si>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</si>
  <si>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</si>
  <si>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</si>
  <si>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</si>
  <si>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</si>
  <si>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</si>
  <si>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</si>
  <si>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</si>
  <si>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</si>
  <si>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</si>
  <si>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</si>
  <si>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</si>
  <si>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</si>
  <si>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</si>
  <si>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</si>
  <si>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</si>
  <si>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</si>
  <si>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</si>
  <si>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</si>
  <si>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</si>
  <si>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</si>
  <si>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</si>
  <si>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</si>
  <si>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</si>
  <si>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</si>
  <si>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</si>
  <si>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</si>
  <si>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</si>
  <si>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</si>
  <si>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</si>
  <si>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</si>
  <si>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</si>
  <si>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</si>
  <si>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</si>
  <si>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</si>
  <si>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</si>
  <si>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</si>
  <si>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</si>
  <si>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</si>
  <si>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</si>
  <si>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</si>
  <si>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</si>
  <si>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</si>
  <si>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</si>
  <si>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</si>
  <si>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</si>
  <si>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</si>
  <si>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</si>
  <si>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</si>
  <si>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</si>
  <si>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</si>
  <si>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</si>
  <si>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</si>
  <si>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</si>
  <si>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</si>
  <si>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</si>
  <si>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</si>
  <si>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</si>
  <si>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</si>
  <si>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</si>
  <si>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</si>
  <si>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</si>
  <si>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</si>
  <si>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</si>
  <si>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</si>
  <si>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</si>
  <si>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</si>
  <si>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</si>
  <si>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</si>
  <si>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</si>
  <si>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</si>
  <si>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</si>
  <si>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</si>
  <si>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</si>
  <si>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</si>
  <si>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</si>
  <si>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</si>
  <si>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</si>
  <si>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</si>
  <si>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</si>
  <si>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</si>
  <si>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</si>
  <si>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</si>
  <si>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</si>
  <si>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</si>
  <si>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</si>
  <si>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</si>
  <si>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</si>
  <si>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</si>
  <si>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</si>
  <si>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</si>
  <si>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</si>
  <si>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</si>
  <si>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</si>
  <si>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</si>
  <si>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</si>
  <si>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</si>
  <si>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</si>
  <si>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</si>
  <si>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</si>
  <si>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</si>
  <si>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</si>
  <si>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</si>
  <si>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</si>
  <si>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</si>
  <si>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</si>
  <si>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</si>
  <si>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</si>
  <si>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</si>
  <si>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</si>
  <si>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</si>
  <si>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</si>
  <si>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</si>
  <si>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</si>
  <si>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</si>
  <si>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</si>
  <si>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</si>
  <si>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</si>
  <si>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</si>
  <si>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</si>
  <si>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</si>
  <si>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</si>
  <si>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</si>
  <si>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</si>
  <si>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</si>
  <si>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</si>
  <si>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</si>
  <si>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</si>
  <si>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</si>
  <si>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</si>
  <si>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</si>
  <si>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</si>
  <si>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</si>
  <si>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</si>
  <si>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</si>
  <si>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</si>
  <si>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</si>
  <si>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</si>
  <si>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</si>
  <si>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</si>
  <si>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</si>
  <si>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</si>
  <si>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</si>
  <si>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</si>
  <si>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</si>
  <si>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</si>
  <si>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</si>
  <si>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</si>
  <si>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</si>
  <si>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</si>
  <si>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</si>
  <si>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</si>
  <si>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</si>
  <si>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</si>
  <si>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</si>
  <si>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</si>
  <si>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</si>
  <si>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</si>
  <si>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</si>
  <si>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</si>
  <si>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</si>
  <si>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</si>
  <si>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</si>
  <si>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</si>
  <si>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</si>
  <si>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</si>
  <si>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</si>
  <si>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</si>
  <si>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</si>
  <si>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</si>
  <si>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</si>
  <si>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</si>
  <si>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</si>
  <si>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</si>
  <si>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</si>
  <si>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</si>
  <si>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</si>
  <si>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</si>
  <si>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</si>
  <si>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</si>
  <si>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</si>
  <si>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</si>
  <si>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</si>
  <si>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</si>
  <si>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</si>
  <si>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</si>
  <si>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</si>
  <si>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</si>
  <si>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</si>
  <si>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</si>
  <si>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</si>
  <si>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</si>
  <si>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</si>
  <si>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</si>
  <si>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</si>
  <si>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</si>
  <si>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</si>
  <si>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</si>
  <si>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</si>
  <si>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</si>
  <si>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</si>
  <si>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</si>
  <si>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</si>
  <si>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</si>
  <si>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</si>
  <si>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</si>
  <si>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</si>
  <si>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</si>
  <si>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</si>
  <si>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</si>
  <si>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</si>
  <si>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</si>
  <si>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</si>
  <si>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</si>
  <si>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</si>
  <si>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</si>
  <si>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</si>
  <si>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</si>
  <si>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</si>
  <si>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</si>
  <si>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</si>
  <si>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</si>
  <si>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</si>
  <si>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</si>
  <si>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</si>
  <si>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</si>
  <si>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</si>
  <si>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</si>
  <si>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</si>
  <si>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</si>
  <si>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</si>
  <si>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</si>
  <si>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</si>
  <si>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</si>
  <si>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</si>
  <si>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</si>
  <si>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</si>
  <si>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</si>
  <si>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</si>
  <si>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</si>
  <si>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</si>
  <si>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</si>
  <si>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</si>
  <si>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</si>
  <si>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</si>
  <si>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</si>
  <si>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</si>
  <si>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</si>
  <si>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</si>
  <si>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</si>
  <si>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</si>
  <si>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</si>
  <si>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</si>
  <si>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</si>
  <si>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</si>
  <si>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</si>
  <si>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</si>
  <si>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</si>
  <si>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</si>
  <si>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</si>
  <si>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</si>
  <si>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</si>
  <si>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</si>
  <si>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</si>
  <si>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</si>
  <si>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</si>
  <si>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</si>
  <si>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</si>
  <si>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</si>
  <si>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</si>
  <si>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</si>
  <si>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</si>
  <si>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</si>
  <si>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</si>
  <si>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</si>
  <si>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</si>
  <si>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</si>
  <si>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</si>
  <si>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</si>
  <si>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</si>
  <si>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</si>
  <si>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</si>
  <si>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</si>
  <si>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</si>
  <si>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</si>
  <si>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</si>
  <si>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</si>
  <si>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</si>
  <si>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</si>
  <si>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</si>
  <si>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</si>
  <si>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</si>
  <si>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</si>
  <si>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</si>
  <si>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</si>
  <si>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</si>
  <si>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</si>
  <si>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</si>
  <si>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</si>
  <si>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</si>
  <si>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</si>
  <si>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</si>
  <si>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</si>
  <si>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</si>
  <si>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</si>
  <si>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</si>
  <si>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</si>
  <si>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</si>
  <si>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</si>
  <si>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</si>
  <si>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</si>
  <si>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</si>
  <si>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</si>
  <si>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</si>
  <si>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</si>
  <si>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</si>
  <si>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</si>
  <si>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</si>
  <si>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</si>
  <si>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</si>
  <si>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</si>
  <si>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</si>
  <si>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</si>
  <si>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</si>
  <si>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</si>
  <si>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</si>
  <si>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</si>
  <si>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</si>
  <si>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</si>
  <si>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</si>
  <si>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</si>
  <si>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</si>
  <si>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</si>
  <si>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</si>
  <si>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</si>
  <si>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</si>
  <si>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</si>
  <si>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</si>
  <si>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</si>
  <si>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</si>
  <si>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</si>
  <si>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</si>
  <si>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</si>
  <si>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</si>
  <si>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</si>
  <si>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</si>
  <si>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</si>
  <si>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</si>
  <si>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</si>
  <si>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</si>
  <si>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</si>
  <si>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</si>
  <si>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</si>
  <si>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</si>
  <si>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</si>
  <si>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</si>
  <si>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</si>
  <si>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</si>
  <si>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</si>
  <si>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</si>
  <si>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</si>
  <si>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</si>
  <si>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</si>
  <si>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</si>
  <si>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</si>
  <si>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</si>
  <si>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</si>
  <si>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</si>
  <si>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</si>
  <si>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</si>
  <si>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</si>
  <si>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</si>
  <si>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</si>
  <si>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</si>
  <si>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</si>
  <si>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</si>
  <si>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</si>
  <si>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</si>
  <si>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</si>
  <si>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</si>
  <si>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</si>
  <si>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</si>
  <si>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</si>
  <si>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</si>
  <si>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</si>
  <si>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</si>
  <si>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</si>
  <si>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</si>
  <si>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</si>
  <si>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</si>
  <si>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</si>
  <si>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</si>
  <si>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</si>
  <si>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</si>
  <si>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</si>
  <si>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</si>
  <si>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</si>
  <si>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</si>
  <si>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</si>
  <si>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</si>
  <si>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</si>
  <si>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</si>
  <si>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</si>
  <si>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</si>
  <si>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</si>
  <si>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</si>
  <si>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</si>
  <si>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</si>
  <si>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</si>
  <si>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</si>
  <si>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</si>
  <si>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</si>
  <si>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</si>
  <si>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</si>
  <si>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</si>
  <si>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</si>
  <si>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</si>
  <si>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</si>
  <si>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</si>
  <si>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</si>
  <si>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</si>
  <si>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</si>
  <si>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</si>
  <si>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</si>
  <si>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</si>
  <si>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</si>
  <si>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</si>
  <si>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</si>
  <si>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</si>
  <si>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</si>
  <si>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</si>
  <si>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</si>
  <si>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</si>
  <si>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</si>
  <si>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</si>
  <si>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</si>
  <si>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</si>
  <si>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</si>
  <si>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</si>
  <si>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</si>
  <si>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</si>
  <si>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</si>
  <si>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</si>
  <si>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</si>
  <si>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</si>
  <si>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</si>
  <si>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</si>
  <si>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</si>
  <si>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</si>
  <si>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</si>
  <si>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</si>
  <si>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</si>
  <si>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</si>
  <si>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</si>
  <si>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</si>
  <si>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</si>
  <si>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</si>
  <si>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</si>
  <si>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</si>
  <si>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</si>
  <si>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</si>
  <si>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</si>
  <si>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</si>
  <si>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</si>
  <si>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</si>
  <si>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</si>
  <si>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</si>
  <si>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</si>
  <si>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</si>
  <si>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</si>
  <si>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</si>
  <si>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</si>
  <si>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</si>
  <si>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</si>
  <si>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</si>
  <si>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</si>
  <si>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</si>
  <si>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</si>
  <si>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</si>
  <si>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</si>
  <si>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</si>
  <si>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</si>
  <si>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</si>
  <si>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</si>
  <si>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</si>
  <si>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</si>
  <si>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</si>
  <si>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</si>
  <si>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</si>
  <si>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</si>
  <si>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</si>
  <si>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</si>
  <si>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</si>
  <si>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</si>
  <si>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</si>
  <si>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</si>
  <si>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</si>
  <si>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</si>
  <si>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</si>
  <si>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</si>
  <si>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</si>
  <si>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</si>
  <si>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</si>
  <si>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</si>
  <si>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</si>
  <si>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</si>
  <si>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</si>
  <si>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</si>
  <si>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</si>
  <si>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</si>
  <si>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</si>
  <si>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</si>
  <si>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</si>
  <si>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</si>
  <si>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</si>
  <si>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</si>
  <si>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</si>
  <si>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</si>
  <si>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</si>
  <si>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</si>
  <si>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</si>
  <si>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</si>
  <si>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</si>
  <si>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</si>
  <si>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</si>
  <si>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</si>
  <si>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</si>
  <si>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</si>
  <si>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</si>
  <si>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</si>
  <si>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</si>
  <si>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</si>
  <si>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</si>
  <si>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</si>
  <si>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</si>
  <si>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</si>
  <si>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</si>
  <si>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</si>
  <si>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</si>
  <si>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</si>
  <si>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</si>
  <si>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</si>
  <si>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</si>
  <si>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</si>
  <si>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</si>
  <si>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</si>
  <si>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</si>
  <si>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</si>
  <si>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</si>
  <si>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</si>
  <si>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</si>
  <si>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</si>
  <si>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</si>
  <si>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</si>
  <si>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</si>
  <si>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</si>
  <si>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</si>
  <si>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</si>
  <si>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</si>
  <si>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</si>
  <si>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</si>
  <si>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</si>
  <si>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</si>
  <si>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</si>
  <si>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</si>
  <si>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</si>
  <si>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</si>
  <si>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</si>
  <si>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</si>
  <si>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</si>
  <si>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</si>
  <si>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</si>
  <si>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</si>
  <si>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</si>
  <si>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</si>
  <si>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</si>
  <si>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</si>
  <si>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</si>
  <si>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</si>
  <si>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</si>
  <si>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</si>
  <si>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</si>
  <si>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</si>
  <si>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</si>
  <si>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</si>
  <si>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</si>
  <si>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</si>
  <si>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</si>
  <si>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</si>
  <si>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</si>
  <si>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</si>
  <si>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</si>
  <si>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</si>
  <si>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</si>
  <si>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</si>
  <si>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</si>
  <si>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</si>
  <si>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</si>
  <si>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</si>
  <si>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</si>
  <si>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</si>
  <si>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</si>
  <si>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</si>
  <si>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</si>
  <si>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</si>
  <si>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</si>
  <si>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</si>
  <si>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</si>
  <si>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</si>
  <si>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</si>
  <si>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</si>
  <si>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</si>
  <si>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</si>
  <si>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</si>
  <si>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</si>
  <si>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</si>
  <si>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</si>
  <si>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</si>
  <si>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</si>
  <si>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</si>
  <si>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</si>
  <si>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</si>
  <si>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</si>
  <si>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</si>
  <si>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</si>
  <si>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</si>
  <si>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</si>
  <si>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</si>
  <si>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</si>
  <si>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</si>
  <si>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</si>
  <si>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</si>
  <si>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</si>
  <si>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</si>
  <si>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</si>
  <si>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</si>
  <si>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</si>
  <si>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</si>
  <si>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</si>
  <si>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</si>
  <si>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</si>
  <si>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</si>
  <si>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</si>
  <si>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</si>
  <si>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</si>
  <si>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</si>
  <si>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</si>
  <si>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</si>
  <si>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</si>
  <si>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</si>
  <si>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</si>
  <si>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</si>
  <si>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</si>
  <si>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</si>
  <si>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</si>
  <si>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</si>
  <si>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</si>
  <si>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</si>
  <si>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</si>
  <si>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</si>
  <si>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</si>
  <si>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</si>
  <si>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</si>
  <si>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</si>
  <si>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</si>
  <si>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</si>
  <si>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</si>
  <si>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</si>
  <si>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</si>
  <si>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</si>
  <si>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</si>
  <si>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</si>
  <si>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</si>
  <si>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</si>
  <si>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</si>
  <si>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</si>
  <si>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</si>
  <si>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</si>
  <si>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</si>
  <si>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</si>
  <si>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</si>
  <si>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</si>
  <si>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</si>
  <si>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</si>
  <si>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</si>
  <si>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</si>
  <si>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</si>
  <si>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</si>
  <si>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</si>
  <si>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</si>
  <si>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</si>
  <si>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</si>
  <si>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</si>
  <si>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</si>
  <si>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</si>
  <si>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</si>
  <si>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</si>
  <si>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</si>
  <si>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</si>
  <si>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</si>
  <si>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</si>
  <si>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</si>
  <si>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</si>
  <si>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</si>
  <si>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</si>
  <si>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</si>
  <si>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</si>
  <si>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</si>
  <si>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</si>
  <si>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</si>
  <si>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</si>
  <si>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</si>
  <si>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</si>
  <si>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</si>
  <si>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</si>
  <si>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</si>
  <si>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</si>
  <si>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</si>
  <si>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</si>
  <si>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</si>
  <si>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</si>
  <si>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</si>
  <si>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</si>
  <si>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</si>
  <si>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</si>
  <si>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</si>
  <si>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</si>
  <si>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</si>
  <si>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</si>
  <si>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</si>
  <si>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</si>
  <si>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</si>
  <si>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</si>
  <si>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</si>
  <si>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</si>
  <si>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</si>
  <si>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</si>
  <si>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</si>
  <si>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</si>
  <si>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</si>
  <si>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</si>
  <si>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</si>
  <si>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</si>
  <si>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</si>
  <si>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</si>
  <si>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</si>
  <si>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</si>
  <si>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</si>
  <si>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</si>
  <si>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</si>
  <si>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</si>
  <si>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</si>
  <si>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</si>
  <si>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</si>
  <si>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</si>
  <si>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</si>
  <si>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</si>
  <si>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</si>
  <si>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</si>
  <si>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</si>
  <si>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</si>
  <si>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</si>
  <si>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</si>
  <si>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</si>
  <si>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</si>
  <si>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</si>
  <si>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</si>
  <si>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</si>
  <si>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</si>
  <si>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</si>
  <si>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</si>
  <si>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</si>
  <si>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</si>
  <si>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</si>
  <si>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</si>
  <si>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</si>
  <si>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</si>
  <si>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</si>
  <si>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</si>
  <si>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</si>
  <si>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</si>
  <si>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</si>
  <si>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</si>
  <si>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</si>
  <si>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</si>
  <si>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</si>
  <si>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</si>
  <si>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</si>
  <si>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</si>
  <si>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</si>
  <si>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</si>
  <si>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</si>
  <si>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</si>
  <si>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</si>
  <si>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</si>
  <si>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</si>
  <si>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</si>
  <si>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</si>
  <si>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</si>
  <si>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</si>
  <si>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</si>
  <si>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</si>
  <si>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</si>
  <si>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</si>
  <si>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</si>
  <si>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</si>
  <si>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</si>
  <si>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</si>
  <si>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</si>
  <si>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</si>
  <si>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</si>
  <si>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</si>
  <si>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</si>
  <si>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</si>
  <si>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</si>
  <si>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</si>
  <si>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</si>
  <si>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</si>
  <si>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</si>
  <si>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</si>
  <si>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</si>
  <si>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</si>
  <si>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</si>
  <si>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</si>
  <si>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</si>
  <si>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</si>
  <si>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</si>
  <si>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</si>
  <si>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</si>
  <si>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</si>
  <si>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</si>
  <si>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</si>
  <si>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</si>
  <si>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</si>
  <si>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</si>
  <si>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</si>
  <si>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</si>
  <si>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</si>
  <si>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</si>
  <si>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</si>
  <si>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</si>
  <si>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</si>
  <si>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</si>
  <si>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</si>
  <si>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</si>
  <si>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</si>
  <si>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</si>
  <si>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</si>
  <si>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</si>
  <si>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</si>
  <si>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</si>
  <si>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</si>
  <si>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</si>
  <si>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</si>
  <si>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</si>
  <si>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</si>
  <si>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</si>
  <si>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</si>
  <si>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</si>
  <si>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</si>
  <si>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</si>
  <si>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</si>
  <si>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</si>
  <si>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</si>
  <si>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</si>
  <si>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</si>
  <si>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</si>
  <si>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</si>
  <si>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</si>
  <si>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</si>
  <si>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</si>
  <si>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</si>
  <si>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</si>
  <si>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</si>
  <si>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</si>
  <si>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</si>
  <si>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</si>
  <si>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</si>
  <si>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</si>
  <si>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</si>
  <si>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</si>
  <si>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</si>
  <si>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</si>
  <si>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</si>
  <si>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</si>
  <si>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</si>
  <si>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</si>
  <si>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</si>
  <si>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</si>
  <si>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</si>
  <si>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</si>
  <si>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</si>
  <si>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</si>
  <si>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</si>
  <si>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</si>
  <si>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</si>
  <si>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</si>
  <si>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</si>
  <si>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</si>
  <si>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</si>
  <si>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</si>
  <si>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</si>
  <si>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</si>
  <si>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</si>
  <si>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</si>
  <si>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</si>
  <si>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</si>
  <si>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</si>
  <si>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</si>
  <si>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</si>
  <si>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</si>
  <si>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</si>
  <si>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</si>
  <si>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</si>
  <si>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</si>
  <si>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</si>
  <si>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</si>
  <si>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</si>
  <si>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</si>
  <si>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</si>
  <si>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</si>
  <si>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</si>
  <si>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</si>
  <si>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</si>
  <si>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</si>
  <si>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</si>
  <si>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</si>
  <si>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</si>
  <si>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</si>
  <si>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</si>
  <si>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</si>
  <si>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</si>
  <si>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</si>
  <si>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</si>
  <si>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</si>
  <si>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</si>
  <si>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</si>
  <si>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</si>
  <si>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</si>
  <si>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</si>
  <si>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</si>
  <si>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</si>
  <si>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</si>
  <si>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</si>
  <si>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</si>
  <si>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</si>
  <si>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</si>
  <si>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</si>
  <si>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</si>
  <si>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</si>
  <si>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</si>
  <si>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</si>
  <si>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</si>
  <si>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</si>
  <si>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</si>
  <si>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</si>
  <si>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</si>
  <si>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</si>
  <si>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</si>
  <si>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</si>
  <si>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</si>
  <si>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</si>
  <si>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</si>
  <si>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</si>
  <si>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</si>
  <si>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</si>
  <si>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</si>
  <si>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</si>
  <si>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</si>
  <si>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</si>
  <si>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</si>
  <si>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</si>
  <si>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</si>
  <si>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</si>
  <si>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</si>
  <si>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</si>
  <si>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</si>
  <si>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</si>
  <si>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</si>
  <si>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</si>
  <si>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</si>
  <si>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</si>
  <si>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</si>
  <si>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</si>
  <si>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</si>
  <si>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</si>
  <si>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</si>
  <si>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</si>
  <si>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</si>
  <si>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</si>
  <si>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</si>
  <si>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</si>
  <si>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</si>
  <si>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</si>
  <si>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</si>
  <si>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</si>
  <si>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</si>
  <si>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</si>
  <si>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</si>
  <si>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</si>
  <si>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</si>
  <si>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</si>
  <si>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</si>
  <si>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</si>
  <si>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</si>
  <si>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</si>
  <si>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</si>
  <si>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</si>
  <si>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</si>
  <si>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</si>
  <si>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</si>
  <si>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</si>
  <si>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</si>
  <si>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</si>
  <si>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</si>
  <si>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</si>
  <si>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</si>
  <si>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</si>
  <si>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</si>
  <si>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</si>
  <si>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</si>
  <si>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</si>
  <si>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</si>
  <si>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</si>
  <si>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</si>
  <si>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</si>
  <si>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</si>
  <si>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</si>
  <si>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</si>
  <si>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</si>
  <si>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</si>
  <si>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</si>
  <si>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</si>
  <si>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</si>
  <si>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</si>
  <si>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</si>
  <si>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</si>
  <si>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</si>
  <si>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</si>
  <si>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</si>
  <si>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</si>
  <si>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</si>
  <si>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</si>
  <si>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</si>
  <si>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</si>
  <si>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</si>
  <si>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</si>
  <si>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</si>
  <si>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</si>
  <si>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</si>
  <si>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</si>
  <si>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</si>
  <si>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</si>
  <si>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</si>
  <si>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</si>
  <si>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</si>
  <si>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</si>
  <si>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</si>
  <si>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</si>
  <si>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</si>
  <si>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</si>
  <si>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</si>
  <si>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</si>
  <si>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</si>
  <si>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</si>
  <si>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</si>
  <si>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</si>
  <si>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</si>
  <si>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</si>
  <si>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</si>
  <si>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</si>
  <si>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</si>
  <si>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</si>
  <si>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</si>
  <si>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</si>
  <si>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</si>
  <si>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</si>
  <si>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</si>
  <si>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</si>
  <si>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</si>
  <si>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</si>
  <si>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</si>
  <si>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</si>
  <si>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</si>
  <si>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</si>
  <si>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</si>
  <si>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</si>
  <si>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</si>
  <si>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</si>
  <si>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</si>
  <si>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</si>
  <si>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</si>
  <si>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</si>
  <si>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</si>
  <si>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</si>
  <si>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</si>
  <si>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</si>
  <si>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</si>
  <si>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</si>
  <si>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</si>
  <si>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</si>
  <si>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</si>
  <si>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</si>
  <si>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</si>
  <si>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</si>
  <si>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</si>
  <si>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</si>
  <si>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</si>
  <si>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</si>
  <si>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</si>
  <si>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</si>
  <si>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</si>
  <si>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</si>
  <si>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</si>
  <si>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</si>
  <si>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</si>
  <si>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</si>
  <si>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</si>
  <si>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</si>
  <si>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</si>
  <si>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</si>
  <si>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</si>
  <si>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</si>
  <si>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</si>
  <si>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</si>
  <si>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</si>
  <si>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</si>
  <si>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</si>
  <si>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</si>
  <si>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</si>
  <si>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</si>
  <si>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</si>
  <si>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</si>
  <si>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</si>
  <si>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</si>
  <si>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</si>
  <si>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</si>
  <si>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</si>
  <si>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</si>
  <si>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</si>
  <si>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</si>
  <si>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</si>
  <si>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</si>
  <si>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</si>
  <si>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</si>
  <si>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</si>
  <si>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</si>
  <si>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</si>
  <si>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</si>
  <si>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</si>
  <si>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</si>
  <si>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</si>
  <si>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</si>
  <si>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</si>
  <si>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</si>
  <si>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</si>
  <si>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</si>
  <si>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</si>
  <si>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</si>
  <si>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</si>
  <si>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</si>
  <si>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</si>
  <si>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</si>
  <si>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</si>
  <si>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</si>
  <si>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</si>
  <si>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</si>
  <si>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</si>
  <si>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</si>
  <si>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</si>
  <si>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</si>
  <si>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</si>
  <si>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</si>
  <si>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</si>
  <si>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</si>
  <si>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</si>
  <si>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</si>
  <si>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</si>
  <si>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</si>
  <si>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</si>
  <si>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</si>
  <si>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</si>
  <si>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</si>
  <si>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</si>
  <si>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</si>
  <si>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</si>
  <si>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</si>
  <si>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</si>
  <si>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</si>
  <si>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</si>
  <si>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</si>
  <si>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</si>
  <si>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</si>
  <si>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</si>
  <si>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</si>
  <si>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</si>
  <si>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</si>
  <si>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</si>
  <si>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</si>
  <si>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</si>
  <si>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</si>
  <si>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</si>
  <si>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</si>
  <si>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</si>
  <si>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</si>
  <si>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</si>
  <si>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</si>
  <si>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</si>
  <si>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</si>
  <si>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</si>
  <si>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</si>
  <si>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</si>
  <si>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</si>
  <si>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</si>
  <si>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</si>
  <si>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</si>
  <si>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</si>
  <si>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</si>
  <si>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</si>
  <si>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</si>
  <si>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</si>
  <si>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</si>
  <si>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</si>
  <si>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</si>
  <si>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</si>
  <si>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</si>
  <si>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</si>
  <si>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</si>
  <si>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</si>
  <si>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</si>
  <si>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</si>
  <si>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</si>
  <si>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</si>
  <si>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</si>
  <si>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</si>
  <si>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</si>
  <si>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</si>
  <si>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</si>
  <si>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</si>
  <si>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</si>
  <si>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</si>
  <si>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</si>
  <si>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</si>
  <si>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</si>
  <si>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</si>
  <si>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</si>
  <si>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</si>
  <si>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</si>
  <si>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</si>
  <si>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</si>
  <si>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</si>
  <si>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</si>
  <si>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</si>
  <si>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</si>
  <si>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</si>
  <si>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</si>
  <si>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</si>
  <si>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</si>
  <si>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</si>
  <si>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</si>
  <si>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</si>
  <si>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</si>
  <si>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</si>
  <si>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</si>
  <si>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</si>
  <si>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</si>
  <si>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</si>
  <si>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</si>
  <si>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</si>
  <si>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</si>
  <si>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</si>
  <si>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</si>
  <si>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</si>
  <si>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</si>
  <si>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</si>
  <si>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</si>
  <si>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</si>
  <si>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</si>
  <si>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</si>
  <si>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</si>
  <si>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</si>
  <si>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</si>
  <si>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</si>
  <si>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</si>
  <si>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</si>
  <si>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</si>
  <si>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</si>
  <si>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</si>
  <si>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</si>
  <si>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</si>
  <si>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</si>
  <si>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</si>
  <si>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</si>
  <si>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</si>
  <si>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</si>
  <si>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</si>
  <si>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</si>
  <si>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</si>
  <si>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</si>
  <si>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</si>
  <si>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</si>
  <si>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</si>
  <si>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</si>
  <si>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</si>
  <si>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</si>
  <si>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</si>
  <si>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</si>
  <si>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</si>
  <si>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</si>
  <si>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</si>
  <si>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</si>
  <si>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</si>
  <si>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</si>
  <si>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</si>
  <si>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</si>
  <si>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</si>
  <si>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</si>
  <si>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</si>
  <si>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</si>
  <si>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</si>
  <si>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</si>
  <si>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</si>
  <si>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</si>
  <si>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</si>
  <si>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</si>
  <si>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</si>
  <si>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</si>
  <si>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</si>
  <si>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</si>
  <si>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</si>
  <si>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</si>
  <si>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</si>
  <si>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</si>
  <si>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</si>
  <si>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</si>
  <si>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</si>
  <si>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</si>
  <si>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</si>
  <si>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</si>
  <si>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</si>
  <si>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</si>
  <si>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</si>
  <si>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</si>
  <si>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</si>
  <si>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</si>
  <si>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</si>
  <si>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</si>
  <si>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</si>
  <si>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</si>
  <si>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</si>
  <si>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</si>
  <si>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</si>
  <si>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</si>
  <si>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</si>
  <si>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</si>
  <si>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</si>
  <si>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</si>
  <si>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</si>
  <si>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</si>
  <si>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</si>
  <si>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</si>
  <si>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</si>
  <si>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</si>
  <si>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</si>
  <si>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</si>
  <si>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</si>
  <si>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</si>
  <si>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</si>
  <si>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</si>
  <si>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</si>
  <si>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</si>
  <si>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</si>
  <si>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</si>
  <si>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</si>
  <si>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</si>
  <si>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</si>
  <si>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</si>
  <si>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</si>
  <si>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</si>
  <si>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</si>
  <si>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</si>
  <si>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</si>
  <si>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</si>
  <si>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</si>
  <si>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</si>
  <si>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</si>
  <si>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</si>
  <si>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</si>
  <si>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</si>
  <si>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</si>
  <si>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</si>
  <si>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</si>
  <si>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</si>
  <si>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</si>
  <si>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</si>
  <si>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</si>
  <si>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</si>
  <si>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</si>
  <si>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</si>
  <si>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</si>
  <si>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</si>
  <si>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</si>
  <si>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</si>
  <si>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</si>
  <si>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</si>
  <si>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</si>
  <si>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</si>
  <si>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</si>
  <si>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</si>
  <si>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</si>
  <si>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</si>
  <si>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</si>
  <si>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</si>
  <si>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</si>
  <si>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</si>
  <si>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</si>
  <si>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</si>
  <si>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</si>
  <si>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</si>
  <si>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</si>
  <si>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</si>
  <si>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</si>
  <si>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</si>
  <si>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</si>
  <si>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</si>
  <si>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</si>
  <si>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</si>
  <si>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</si>
  <si>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</si>
  <si>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</si>
  <si>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</si>
  <si>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</si>
  <si>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</si>
  <si>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</si>
  <si>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</si>
  <si>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</si>
  <si>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</si>
  <si>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</si>
  <si>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</si>
  <si>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</si>
  <si>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</si>
  <si>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</si>
  <si>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</si>
  <si>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</si>
  <si>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</si>
  <si>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</si>
  <si>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</si>
  <si>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</si>
  <si>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</si>
  <si>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</si>
  <si>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</si>
  <si>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</si>
  <si>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</si>
  <si>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</si>
  <si>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</si>
  <si>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</si>
  <si>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</si>
  <si>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</si>
  <si>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</si>
  <si>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</si>
  <si>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</si>
  <si>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</si>
  <si>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</si>
  <si>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</si>
  <si>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</si>
  <si>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</si>
  <si>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</si>
  <si>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</si>
  <si>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</si>
  <si>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</si>
  <si>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</si>
  <si>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</si>
  <si>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</si>
  <si>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</si>
  <si>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</si>
  <si>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</si>
  <si>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</si>
  <si>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</si>
  <si>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</si>
  <si>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</si>
  <si>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</si>
  <si>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</si>
  <si>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</si>
  <si>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</si>
  <si>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</si>
  <si>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</si>
  <si>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</si>
  <si>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</si>
  <si>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</si>
  <si>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</si>
  <si>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</si>
  <si>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</si>
  <si>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</si>
  <si>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</si>
  <si>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</si>
  <si>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</si>
  <si>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</si>
  <si>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</si>
  <si>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</si>
  <si>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</si>
  <si>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</si>
  <si>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</si>
  <si>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</si>
  <si>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</si>
  <si>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</si>
  <si>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</si>
  <si>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</si>
  <si>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</si>
  <si>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</si>
  <si>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</si>
  <si>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</si>
  <si>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</si>
  <si>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</si>
  <si>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</si>
  <si>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</si>
  <si>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</si>
  <si>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</si>
  <si>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</si>
  <si>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</si>
  <si>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</si>
  <si>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</si>
  <si>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</si>
  <si>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</si>
  <si>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</si>
  <si>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</si>
  <si>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</si>
  <si>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</si>
  <si>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</si>
  <si>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</si>
  <si>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</si>
  <si>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</si>
  <si>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</si>
  <si>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</si>
  <si>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</si>
  <si>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</si>
  <si>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</si>
  <si>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</si>
  <si>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</si>
  <si>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</si>
  <si>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</si>
  <si>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</si>
  <si>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</si>
  <si>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</si>
  <si>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</si>
  <si>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</si>
  <si>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</si>
  <si>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</si>
  <si>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</si>
  <si>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</si>
  <si>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</si>
  <si>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</si>
  <si>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</si>
  <si>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</si>
  <si>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</si>
  <si>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</si>
  <si>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</si>
  <si>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</si>
  <si>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</si>
  <si>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</si>
  <si>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</si>
  <si>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</si>
  <si>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</si>
  <si>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</si>
  <si>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</si>
  <si>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</si>
  <si>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</si>
  <si>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</si>
  <si>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</si>
  <si>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</si>
  <si>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</si>
  <si>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</si>
  <si>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</si>
  <si>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</si>
  <si>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</si>
  <si>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</si>
  <si>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</si>
  <si>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</si>
  <si>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</si>
  <si>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</si>
  <si>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</si>
  <si>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</si>
  <si>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</si>
  <si>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</si>
  <si>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</si>
  <si>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</si>
  <si>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</si>
  <si>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</si>
  <si>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</si>
  <si>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</si>
  <si>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</si>
  <si>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</si>
  <si>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</si>
  <si>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</si>
  <si>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</si>
  <si>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</si>
  <si>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</si>
  <si>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</si>
  <si>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</si>
  <si>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</si>
  <si>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</si>
  <si>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</si>
  <si>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</si>
  <si>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</si>
  <si>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</si>
  <si>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</si>
  <si>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</si>
  <si>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</si>
  <si>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</si>
  <si>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</si>
  <si>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</si>
  <si>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</si>
  <si>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</si>
  <si>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</si>
  <si>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</si>
  <si>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</si>
  <si>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</si>
  <si>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</si>
  <si>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</si>
  <si>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</si>
  <si>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</si>
  <si>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</si>
  <si>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</si>
  <si>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</si>
  <si>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</si>
  <si>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</si>
  <si>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</si>
  <si>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</si>
  <si>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</si>
  <si>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</si>
  <si>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</si>
  <si>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</si>
  <si>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</si>
  <si>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</si>
  <si>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</si>
  <si>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</si>
  <si>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</si>
  <si>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</si>
  <si>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</si>
  <si>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</si>
  <si>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</si>
  <si>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</si>
  <si>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</si>
  <si>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</si>
  <si>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</si>
  <si>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</si>
  <si>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</si>
  <si>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</si>
  <si>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</si>
  <si>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</si>
  <si>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</si>
  <si>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</si>
  <si>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</si>
  <si>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</si>
  <si>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</si>
  <si>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</si>
  <si>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</si>
  <si>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</si>
  <si>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</si>
  <si>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</si>
  <si>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</si>
  <si>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</si>
  <si>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</si>
  <si>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</si>
  <si>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</si>
  <si>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</si>
  <si>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</si>
  <si>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</si>
  <si>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</si>
  <si>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</si>
  <si>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</si>
  <si>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</si>
  <si>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</si>
  <si>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</si>
  <si>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</si>
  <si>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</si>
  <si>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</si>
  <si>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</si>
  <si>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</si>
  <si>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</si>
  <si>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</si>
  <si>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</si>
  <si>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</si>
  <si>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</si>
  <si>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</si>
  <si>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</si>
  <si>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</si>
  <si>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</si>
  <si>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</si>
  <si>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</si>
  <si>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</si>
  <si>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</si>
  <si>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</si>
  <si>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</si>
  <si>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</si>
  <si>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</si>
  <si>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</si>
  <si>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</si>
  <si>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</si>
  <si>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</si>
  <si>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</si>
  <si>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</si>
  <si>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</si>
  <si>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</si>
  <si>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</si>
  <si>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</si>
  <si>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</si>
  <si>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</si>
  <si>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</si>
  <si>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</si>
  <si>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</si>
  <si>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</si>
  <si>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</si>
  <si>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</si>
  <si>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</si>
  <si>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</si>
  <si>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</si>
  <si>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</si>
  <si>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</si>
  <si>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</si>
  <si>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</si>
  <si>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</si>
  <si>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</si>
  <si>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</si>
  <si>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</si>
  <si>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</si>
  <si>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</si>
  <si>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</si>
  <si>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</si>
  <si>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</si>
  <si>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</si>
  <si>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</si>
  <si>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</si>
  <si>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</si>
  <si>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</si>
  <si>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</si>
  <si>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</si>
  <si>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</si>
  <si>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</si>
  <si>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</si>
  <si>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</si>
  <si>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</si>
  <si>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</si>
  <si>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</si>
  <si>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</si>
  <si>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</si>
  <si>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</si>
  <si>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</si>
  <si>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</si>
  <si>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</si>
  <si>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</si>
  <si>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</si>
  <si>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</si>
  <si>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</si>
  <si>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</si>
  <si>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</si>
  <si>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</si>
  <si>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</si>
  <si>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</si>
  <si>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</si>
  <si>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</si>
  <si>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</si>
  <si>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</si>
  <si>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</si>
  <si>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</si>
  <si>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</si>
  <si>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</si>
  <si>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</si>
  <si>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</si>
  <si>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</si>
  <si>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</si>
  <si>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</si>
  <si>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</si>
  <si>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</si>
  <si>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</si>
  <si>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</si>
  <si>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</si>
  <si>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</si>
  <si>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</si>
  <si>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</si>
  <si>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</si>
  <si>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</si>
  <si>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</si>
  <si>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</si>
  <si>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</si>
  <si>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</si>
  <si>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</si>
  <si>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</si>
  <si>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</si>
  <si>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</si>
  <si>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</si>
  <si>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</si>
  <si>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</si>
  <si>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</si>
  <si>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</si>
  <si>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</si>
  <si>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</si>
  <si>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</si>
  <si>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</si>
  <si>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</si>
  <si>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</si>
  <si>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</si>
  <si>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</si>
  <si>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</si>
  <si>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</si>
  <si>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</si>
  <si>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</si>
  <si>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</si>
  <si>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</si>
  <si>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</si>
  <si>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</si>
  <si>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</si>
  <si>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</si>
  <si>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</si>
  <si>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</si>
  <si>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</si>
  <si>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</si>
  <si>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</si>
  <si>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</si>
  <si>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</si>
  <si>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</si>
  <si>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</si>
  <si>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</si>
  <si>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</si>
  <si>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</si>
  <si>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</si>
  <si>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</si>
  <si>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</si>
  <si>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</si>
  <si>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</si>
  <si>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</si>
  <si>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</si>
  <si>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</si>
  <si>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</si>
  <si>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</si>
  <si>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</si>
  <si>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</si>
  <si>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</si>
  <si>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</si>
  <si>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</si>
  <si>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</si>
  <si>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</si>
  <si>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</si>
  <si>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</si>
  <si>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</si>
  <si>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</si>
  <si>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</si>
  <si>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</si>
  <si>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</si>
  <si>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</si>
  <si>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</si>
  <si>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</si>
  <si>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</si>
  <si>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</si>
  <si>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</si>
  <si>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</si>
  <si>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</si>
  <si>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</si>
  <si>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</si>
  <si>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</si>
  <si>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</si>
  <si>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</si>
  <si>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</si>
  <si>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</si>
  <si>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</si>
  <si>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</si>
  <si>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</si>
  <si>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</si>
  <si>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</si>
  <si>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</si>
  <si>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</si>
  <si>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</si>
  <si>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</si>
  <si>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</si>
  <si>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</si>
  <si>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</si>
  <si>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</si>
  <si>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</si>
  <si>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</si>
  <si>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</si>
  <si>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</si>
  <si>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</si>
  <si>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</si>
  <si>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</si>
  <si>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</si>
  <si>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</si>
  <si>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</si>
  <si>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</si>
  <si>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</si>
  <si>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</si>
  <si>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</si>
  <si>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</si>
  <si>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</si>
  <si>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</si>
  <si>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</si>
  <si>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</si>
  <si>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</si>
  <si>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</si>
  <si>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</si>
  <si>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</si>
  <si>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</si>
  <si>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</si>
  <si>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</si>
  <si>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</si>
  <si>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</si>
  <si>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</si>
  <si>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</si>
  <si>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</si>
  <si>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</si>
  <si>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</si>
  <si>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</si>
  <si>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</si>
  <si>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</si>
  <si>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</si>
  <si>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</si>
  <si>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</si>
  <si>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</si>
  <si>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</si>
  <si>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</si>
  <si>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</si>
  <si>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</si>
  <si>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</si>
  <si>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</si>
  <si>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</si>
  <si>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</si>
  <si>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</si>
  <si>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</si>
  <si>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</si>
  <si>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</si>
  <si>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</si>
  <si>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</si>
  <si>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</si>
  <si>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</si>
  <si>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</si>
  <si>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</si>
  <si>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</si>
  <si>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</si>
  <si>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</si>
  <si>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</si>
  <si>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</si>
  <si>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</si>
  <si>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</si>
  <si>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</si>
  <si>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</si>
  <si>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</si>
  <si>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</si>
  <si>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</si>
  <si>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</si>
  <si>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</si>
  <si>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</si>
  <si>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</si>
  <si>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</si>
  <si>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</si>
  <si>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</si>
  <si>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</si>
  <si>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</si>
  <si>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</si>
  <si>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</si>
  <si>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</si>
  <si>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</si>
  <si>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</si>
  <si>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</si>
  <si>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</si>
  <si>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</si>
  <si>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</si>
  <si>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</si>
  <si>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</si>
  <si>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</si>
  <si>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</si>
  <si>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</si>
  <si>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</si>
  <si>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</si>
  <si>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</si>
  <si>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</si>
  <si>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</si>
  <si>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</si>
  <si>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</si>
  <si>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</si>
  <si>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</si>
  <si>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</si>
  <si>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</si>
  <si>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</si>
  <si>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</si>
  <si>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</si>
  <si>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</si>
  <si>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</si>
  <si>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</si>
  <si>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</si>
  <si>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</si>
  <si>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</si>
  <si>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</si>
  <si>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</si>
  <si>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</si>
  <si>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</si>
  <si>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</si>
  <si>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</si>
  <si>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</si>
  <si>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</si>
  <si>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</si>
  <si>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</si>
  <si>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</si>
  <si>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</si>
  <si>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</si>
  <si>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</si>
  <si>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</si>
  <si>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</si>
  <si>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</si>
  <si>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</si>
  <si>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</si>
  <si>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</si>
  <si>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</si>
  <si>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</si>
  <si>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</si>
  <si>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</si>
  <si>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</si>
  <si>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</si>
  <si>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</si>
  <si>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</si>
  <si>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</si>
  <si>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</si>
  <si>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</si>
  <si>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</si>
  <si>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</si>
  <si>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</si>
  <si>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</si>
  <si>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</si>
  <si>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</si>
  <si>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</si>
  <si>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</si>
  <si>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</si>
  <si>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</si>
  <si>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</si>
  <si>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</si>
  <si>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</si>
  <si>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</si>
  <si>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</si>
  <si>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</si>
  <si>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</si>
  <si>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</si>
  <si>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</si>
  <si>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</si>
  <si>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</si>
  <si>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</si>
  <si>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</si>
  <si>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</si>
  <si>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</si>
  <si>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</si>
  <si>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</si>
  <si>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</si>
  <si>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</si>
  <si>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</si>
  <si>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</si>
  <si>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</si>
  <si>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</si>
  <si>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</si>
  <si>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</si>
  <si>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</si>
  <si>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</si>
  <si>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</si>
  <si>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</si>
  <si>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</si>
  <si>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</si>
  <si>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</si>
  <si>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</si>
  <si>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</si>
  <si>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</si>
  <si>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</si>
  <si>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</si>
  <si>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</si>
  <si>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</si>
  <si>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</si>
  <si>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</si>
  <si>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</si>
  <si>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</si>
  <si>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</si>
  <si>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</si>
  <si>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</si>
  <si>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</si>
  <si>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</si>
  <si>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</si>
  <si>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</si>
  <si>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</si>
  <si>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</si>
  <si>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</si>
  <si>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</si>
  <si>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</si>
  <si>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</si>
  <si>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</si>
  <si>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</si>
  <si>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</si>
  <si>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</si>
  <si>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</si>
  <si>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</si>
  <si>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</si>
  <si>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</si>
  <si>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</si>
  <si>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</si>
  <si>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</si>
  <si>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</si>
  <si>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</si>
  <si>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</si>
  <si>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</si>
  <si>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</si>
  <si>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</si>
  <si>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</si>
  <si>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</si>
  <si>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</si>
  <si>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</si>
  <si>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</si>
  <si>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</si>
  <si>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</si>
  <si>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</si>
  <si>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</si>
  <si>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</si>
  <si>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</si>
  <si>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</si>
  <si>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</si>
  <si>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</si>
  <si>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</si>
  <si>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</si>
  <si>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</si>
  <si>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</si>
  <si>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</si>
  <si>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</si>
  <si>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</si>
  <si>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</si>
  <si>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</si>
  <si>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</si>
  <si>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</si>
  <si>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</si>
  <si>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</si>
  <si>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</si>
  <si>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</si>
  <si>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</si>
  <si>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</si>
  <si>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</si>
  <si>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</si>
  <si>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</si>
  <si>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</si>
  <si>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</si>
  <si>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</si>
  <si>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</si>
  <si>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</si>
  <si>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</si>
  <si>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</si>
  <si>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</si>
  <si>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</si>
  <si>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</si>
  <si>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</si>
  <si>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</si>
  <si>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</si>
  <si>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</si>
  <si>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</si>
  <si>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</si>
  <si>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</si>
  <si>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</si>
  <si>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</si>
  <si>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</si>
  <si>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</si>
  <si>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</si>
  <si>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</si>
  <si>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</si>
  <si>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</si>
  <si>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</si>
  <si>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</si>
  <si>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</si>
  <si>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</si>
  <si>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</si>
  <si>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</si>
  <si>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</si>
  <si>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</si>
  <si>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</si>
  <si>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</si>
  <si>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</si>
  <si>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</si>
  <si>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</si>
  <si>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</si>
  <si>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</si>
  <si>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</si>
  <si>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</si>
  <si>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</si>
  <si>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</si>
  <si>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</si>
  <si>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</si>
  <si>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</si>
  <si>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</si>
  <si>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</si>
  <si>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</si>
  <si>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</si>
  <si>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</si>
  <si>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</si>
  <si>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</si>
  <si>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</si>
  <si>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</si>
  <si>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</si>
  <si>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</si>
  <si>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</si>
  <si>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</si>
  <si>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</si>
  <si>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</si>
  <si>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</si>
  <si>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</si>
  <si>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</si>
  <si>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</si>
  <si>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</si>
  <si>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</si>
  <si>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</si>
  <si>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</si>
  <si>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</si>
  <si>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</si>
  <si>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</si>
  <si>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</si>
  <si>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</si>
  <si>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</si>
  <si>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</si>
  <si>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</si>
  <si>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</si>
  <si>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</si>
  <si>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</si>
  <si>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</si>
  <si>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</si>
  <si>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</si>
  <si>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</si>
  <si>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</si>
  <si>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</si>
  <si>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</si>
  <si>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</si>
  <si>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</si>
  <si>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</si>
  <si>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</si>
  <si>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</si>
  <si>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</si>
  <si>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</si>
  <si>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</si>
  <si>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</si>
  <si>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</si>
  <si>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</si>
  <si>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</si>
  <si>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</si>
  <si>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</si>
  <si>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</si>
  <si>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</si>
  <si>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</si>
  <si>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</si>
  <si>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</si>
  <si>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</si>
  <si>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</si>
  <si>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</si>
  <si>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</si>
  <si>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</si>
  <si>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</si>
  <si>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</si>
  <si>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</si>
  <si>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</si>
  <si>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</si>
  <si>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</si>
  <si>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</si>
  <si>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</si>
  <si>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</si>
  <si>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</si>
  <si>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</si>
  <si>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</si>
  <si>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</si>
  <si>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</si>
  <si>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</si>
  <si>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</si>
  <si>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</si>
  <si>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</si>
  <si>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</si>
  <si>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</si>
  <si>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</si>
  <si>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</si>
  <si>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</si>
  <si>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</si>
  <si>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</si>
  <si>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</si>
  <si>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</si>
  <si>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</si>
  <si>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</si>
  <si>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</si>
  <si>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</si>
  <si>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</si>
  <si>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</si>
  <si>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</si>
  <si>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</si>
  <si>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</si>
  <si>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</si>
  <si>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</si>
  <si>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</si>
  <si>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</si>
  <si>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</si>
  <si>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</si>
  <si>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</si>
  <si>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</si>
  <si>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</si>
  <si>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</si>
  <si>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</si>
  <si>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</si>
  <si>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</si>
  <si>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</si>
  <si>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</si>
  <si>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</si>
  <si>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</si>
  <si>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</si>
  <si>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</si>
  <si>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</si>
  <si>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</si>
  <si>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</si>
  <si>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</si>
  <si>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</si>
  <si>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</si>
  <si>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</si>
  <si>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</si>
  <si>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</si>
  <si>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</si>
  <si>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</si>
  <si>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</si>
  <si>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</si>
  <si>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</si>
  <si>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</si>
  <si>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</si>
  <si>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</si>
  <si>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</si>
  <si>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</si>
  <si>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</si>
  <si>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</si>
  <si>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</si>
  <si>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</si>
  <si>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</si>
  <si>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</si>
  <si>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</si>
  <si>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</si>
  <si>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</si>
  <si>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</si>
  <si>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</si>
  <si>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</si>
  <si>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</si>
  <si>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</si>
  <si>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</si>
  <si>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</si>
  <si>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</si>
  <si>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</si>
  <si>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</si>
  <si>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</si>
  <si>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</si>
  <si>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</si>
  <si>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</si>
  <si>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</si>
  <si>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</si>
  <si>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</si>
  <si>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</si>
  <si>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</si>
  <si>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</si>
  <si>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</si>
  <si>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</si>
  <si>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</si>
  <si>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</si>
  <si>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</si>
  <si>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</si>
  <si>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</si>
  <si>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</si>
  <si>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</si>
  <si>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</si>
  <si>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</si>
  <si>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</si>
  <si>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</si>
  <si>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</si>
  <si>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</si>
  <si>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</si>
  <si>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</si>
  <si>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</si>
  <si>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</si>
  <si>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</si>
  <si>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</si>
  <si>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</si>
  <si>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</si>
  <si>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</si>
  <si>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</si>
  <si>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</si>
  <si>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</si>
  <si>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</si>
  <si>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</si>
  <si>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</si>
  <si>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</si>
  <si>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</si>
  <si>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</si>
  <si>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</si>
  <si>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</si>
  <si>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</si>
  <si>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</si>
  <si>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</si>
  <si>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</si>
  <si>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</si>
  <si>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</si>
  <si>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</si>
  <si>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</si>
  <si>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</si>
  <si>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</si>
  <si>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</si>
  <si>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</si>
  <si>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</si>
  <si>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</si>
  <si>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</si>
  <si>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</si>
  <si>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</si>
  <si>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</si>
  <si>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</si>
  <si>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</si>
  <si>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</si>
  <si>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</si>
  <si>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</si>
  <si>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</si>
  <si>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</si>
  <si>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</si>
  <si>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</si>
  <si>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</si>
  <si>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</si>
  <si>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</si>
  <si>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</si>
  <si>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</si>
  <si>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</si>
  <si>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</si>
  <si>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</si>
  <si>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</si>
  <si>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</si>
  <si>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</si>
  <si>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</si>
  <si>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</si>
  <si>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</si>
  <si>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</si>
  <si>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</si>
  <si>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</si>
  <si>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</si>
  <si>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</si>
  <si>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</si>
  <si>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</si>
  <si>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</si>
  <si>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</si>
  <si>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</si>
  <si>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</si>
  <si>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</si>
  <si>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</si>
  <si>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</si>
  <si>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</si>
  <si>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</si>
  <si>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</si>
  <si>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</si>
  <si>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</si>
  <si>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</si>
  <si>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</si>
  <si>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</si>
  <si>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</si>
  <si>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</si>
  <si>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</si>
  <si>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</si>
  <si>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</si>
  <si>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</si>
  <si>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</si>
  <si>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</si>
  <si>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</si>
  <si>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</si>
  <si>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</si>
  <si>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</si>
  <si>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</si>
  <si>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</si>
  <si>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</si>
  <si>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</si>
  <si>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</si>
  <si>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</si>
  <si>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</si>
  <si>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</si>
  <si>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</si>
  <si>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</si>
  <si>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</si>
  <si>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</si>
  <si>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</si>
  <si>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</si>
  <si>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</si>
  <si>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</si>
  <si>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</si>
  <si>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</si>
  <si>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</si>
  <si>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</si>
  <si>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</si>
  <si>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</si>
  <si>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</si>
  <si>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</si>
  <si>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</si>
  <si>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</si>
  <si>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</si>
  <si>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</si>
  <si>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</si>
  <si>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</si>
  <si>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</si>
  <si>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</si>
  <si>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</si>
  <si>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</si>
  <si>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</si>
  <si>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</si>
  <si>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</si>
  <si>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</si>
  <si>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</si>
  <si>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</si>
  <si>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</si>
  <si>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</si>
  <si>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</si>
  <si>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</si>
  <si>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</si>
  <si>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</si>
  <si>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</si>
  <si>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</si>
  <si>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</si>
  <si>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</si>
  <si>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</si>
  <si>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</si>
  <si>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</si>
  <si>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</si>
  <si>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</si>
  <si>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</si>
  <si>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</si>
  <si>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</si>
  <si>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</si>
  <si>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</si>
  <si>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</si>
  <si>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</si>
  <si>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</si>
  <si>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</si>
  <si>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</si>
  <si>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</si>
  <si>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</si>
  <si>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</si>
  <si>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</si>
  <si>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</si>
  <si>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</si>
  <si>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</si>
  <si>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</si>
  <si>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</si>
  <si>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</si>
  <si>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</si>
  <si>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</si>
  <si>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</si>
  <si>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</si>
  <si>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</si>
  <si>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</si>
  <si>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</si>
  <si>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</si>
  <si>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</si>
  <si>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</si>
  <si>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</si>
  <si>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</si>
  <si>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</si>
  <si>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</si>
  <si>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</si>
  <si>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</si>
  <si>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</si>
  <si>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</si>
  <si>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</si>
  <si>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</si>
  <si>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</si>
  <si>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</si>
  <si>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</si>
  <si>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</si>
  <si>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</si>
  <si>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</si>
  <si>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</si>
  <si>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</si>
  <si>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</si>
  <si>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</si>
  <si>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</si>
  <si>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</si>
  <si>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</si>
  <si>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</si>
  <si>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</si>
  <si>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</si>
  <si>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</si>
  <si>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</si>
  <si>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</si>
  <si>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</si>
  <si>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</si>
  <si>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</si>
  <si>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</si>
  <si>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</si>
  <si>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</si>
  <si>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</si>
  <si>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</si>
  <si>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</si>
  <si>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</si>
  <si>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</si>
  <si>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</si>
  <si>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</si>
  <si>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</si>
  <si>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</si>
  <si>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</si>
  <si>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</si>
  <si>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</si>
  <si>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</si>
  <si>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</si>
  <si>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</si>
  <si>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</si>
  <si>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</si>
  <si>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</si>
  <si>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</si>
  <si>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</si>
  <si>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</si>
  <si>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</si>
  <si>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</si>
  <si>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</si>
  <si>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</si>
  <si>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</si>
  <si>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</si>
  <si>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</si>
  <si>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</si>
  <si>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</si>
  <si>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</si>
  <si>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</si>
  <si>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</si>
  <si>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</si>
  <si>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</si>
  <si>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</si>
  <si>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</si>
  <si>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</si>
  <si>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</si>
  <si>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</si>
  <si>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</si>
  <si>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</si>
  <si>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</si>
  <si>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</si>
  <si>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</si>
  <si>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</si>
  <si>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</si>
  <si>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</si>
  <si>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</si>
  <si>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</si>
  <si>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</si>
  <si>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</si>
  <si>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</si>
  <si>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</si>
  <si>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</si>
  <si>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</si>
  <si>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</si>
  <si>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</si>
  <si>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</si>
  <si>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</si>
  <si>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</si>
  <si>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</si>
  <si>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</si>
  <si>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</si>
  <si>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</si>
  <si>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</si>
  <si>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</si>
  <si>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</si>
  <si>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</si>
  <si>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</si>
  <si>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</si>
  <si>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</si>
  <si>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</si>
  <si>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</si>
  <si>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</si>
  <si>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</si>
  <si>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</si>
  <si>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</si>
  <si>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</si>
  <si>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</si>
  <si>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</si>
  <si>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</si>
  <si>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</si>
  <si>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</si>
  <si>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</si>
  <si>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</si>
  <si>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</si>
  <si>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</si>
  <si>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</si>
  <si>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</si>
  <si>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</si>
  <si>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</si>
  <si>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</si>
  <si>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</si>
  <si>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</si>
  <si>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</si>
  <si>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</si>
  <si>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</si>
  <si>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</si>
  <si>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</si>
  <si>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</si>
  <si>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</si>
  <si>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</si>
  <si>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</si>
  <si>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</si>
  <si>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</si>
  <si>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</si>
  <si>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</si>
  <si>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</si>
  <si>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</si>
  <si>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</si>
  <si>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</si>
  <si>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</si>
  <si>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</si>
  <si>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</si>
  <si>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</si>
  <si>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</si>
  <si>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</si>
  <si>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</si>
  <si>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</si>
  <si>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</si>
  <si>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</si>
  <si>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</si>
  <si>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</si>
  <si>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</si>
  <si>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</si>
  <si>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</si>
  <si>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</si>
  <si>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</si>
  <si>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</si>
  <si>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</si>
  <si>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</si>
  <si>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</si>
  <si>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</si>
  <si>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</si>
  <si>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</si>
  <si>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</si>
  <si>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</si>
  <si>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</si>
  <si>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</si>
  <si>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</si>
  <si>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</si>
  <si>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</si>
  <si>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</si>
  <si>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</si>
  <si>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</si>
  <si>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</si>
  <si>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</si>
  <si>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</si>
  <si>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</si>
  <si>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</si>
  <si>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</si>
  <si>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</si>
  <si>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</si>
  <si>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</si>
  <si>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</si>
  <si>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</si>
  <si>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</si>
  <si>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</si>
  <si>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</si>
  <si>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</si>
  <si>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</si>
  <si>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</si>
  <si>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</si>
  <si>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</si>
  <si>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</si>
  <si>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</si>
  <si>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</si>
  <si>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</si>
  <si>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</si>
  <si>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</si>
  <si>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</si>
  <si>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</si>
  <si>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</si>
  <si>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</si>
  <si>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</si>
  <si>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</si>
  <si>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</si>
  <si>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</si>
  <si>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</si>
  <si>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</si>
  <si>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</si>
  <si>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</si>
  <si>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</si>
  <si>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</si>
  <si>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</si>
  <si>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</si>
  <si>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</si>
  <si>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</si>
  <si>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</si>
  <si>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</si>
  <si>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</si>
  <si>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</si>
  <si>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</si>
  <si>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</si>
  <si>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</si>
  <si>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</si>
  <si>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</si>
  <si>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</si>
  <si>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</si>
  <si>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</si>
  <si>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</si>
  <si>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</si>
  <si>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</si>
  <si>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</si>
  <si>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</si>
  <si>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</si>
  <si>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</si>
  <si>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</si>
  <si>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</si>
  <si>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</si>
  <si>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</si>
  <si>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</si>
  <si>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</si>
  <si>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</si>
  <si>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</si>
  <si>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</si>
  <si>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</si>
  <si>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</si>
  <si>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</si>
  <si>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</si>
  <si>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</si>
  <si>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</si>
  <si>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</si>
  <si>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</si>
  <si>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</si>
  <si>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</si>
  <si>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</si>
  <si>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</si>
  <si>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</si>
  <si>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</si>
  <si>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</si>
  <si>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</si>
  <si>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</si>
  <si>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</si>
  <si>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</si>
  <si>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</si>
  <si>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</si>
  <si>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</si>
  <si>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</si>
  <si>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</si>
  <si>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</si>
  <si>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</si>
  <si>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</si>
  <si>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</si>
  <si>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</si>
  <si>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</si>
  <si>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</si>
  <si>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</si>
  <si>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</si>
  <si>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</si>
  <si>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</si>
  <si>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</si>
  <si>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</si>
  <si>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</si>
  <si>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</si>
  <si>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</si>
  <si>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</si>
  <si>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</si>
  <si>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</si>
  <si>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</si>
  <si>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</si>
  <si>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</si>
  <si>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</si>
  <si>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</si>
  <si>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</si>
  <si>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</si>
  <si>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</si>
  <si>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</si>
  <si>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</si>
  <si>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</si>
  <si>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</si>
  <si>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</si>
  <si>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</si>
  <si>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</si>
  <si>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</si>
  <si>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</si>
  <si>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</si>
  <si>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</si>
  <si>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</si>
  <si>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</si>
  <si>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</si>
  <si>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</si>
  <si>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</si>
  <si>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</si>
  <si>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</si>
  <si>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</si>
  <si>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</si>
  <si>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</si>
  <si>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</si>
  <si>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</si>
  <si>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</si>
  <si>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</si>
  <si>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</si>
  <si>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</si>
  <si>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</si>
  <si>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</si>
  <si>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</si>
  <si>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</si>
  <si>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</si>
  <si>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</si>
  <si>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</si>
  <si>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</si>
  <si>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</si>
  <si>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</si>
  <si>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</si>
  <si>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</si>
  <si>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</si>
  <si>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</si>
  <si>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</si>
  <si>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</si>
  <si>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</si>
  <si>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</si>
  <si>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</si>
  <si>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</si>
  <si>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</si>
  <si>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</si>
  <si>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</si>
  <si>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</si>
  <si>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</si>
  <si>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</si>
  <si>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</si>
  <si>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</si>
  <si>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</si>
  <si>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</si>
  <si>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</si>
  <si>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</si>
  <si>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</si>
  <si>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</si>
  <si>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</si>
  <si>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</si>
  <si>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</si>
  <si>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</si>
  <si>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</si>
  <si>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</si>
  <si>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</si>
  <si>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</si>
  <si>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</si>
  <si>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</si>
  <si>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</si>
  <si>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</si>
  <si>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</si>
  <si>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</si>
  <si>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</si>
  <si>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</si>
  <si>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</si>
  <si>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</si>
  <si>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</si>
  <si>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</si>
  <si>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</si>
  <si>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</si>
  <si>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</si>
  <si>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</si>
  <si>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</si>
  <si>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</si>
  <si>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</si>
  <si>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</si>
  <si>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</si>
  <si>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</si>
  <si>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</si>
  <si>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</si>
  <si>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</si>
  <si>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</si>
  <si>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</si>
  <si>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</si>
  <si>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</si>
  <si>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</si>
  <si>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</si>
  <si>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</si>
  <si>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</si>
  <si>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</si>
  <si>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</si>
  <si>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</si>
  <si>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</si>
  <si>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</si>
  <si>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</si>
  <si>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</si>
  <si>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</si>
  <si>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</si>
  <si>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</si>
  <si>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</si>
  <si>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</si>
  <si>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</si>
  <si>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</si>
  <si>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</si>
  <si>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</si>
  <si>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</si>
  <si>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</si>
  <si>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</si>
  <si>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</si>
  <si>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</si>
  <si>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</si>
  <si>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</si>
  <si>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</si>
  <si>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</si>
  <si>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</si>
  <si>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</si>
  <si>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</si>
  <si>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</si>
  <si>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</si>
  <si>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</si>
  <si>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</si>
  <si>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</si>
  <si>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</si>
  <si>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</si>
  <si>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</si>
  <si>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</si>
  <si>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</si>
  <si>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</si>
  <si>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</si>
  <si>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</si>
  <si>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</si>
  <si>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</si>
  <si>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</si>
  <si>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</si>
  <si>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</si>
  <si>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</si>
  <si>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</si>
  <si>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</si>
  <si>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</si>
  <si>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</si>
  <si>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</si>
  <si>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</si>
  <si>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</si>
  <si>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</si>
  <si>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</si>
  <si>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</si>
  <si>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</si>
  <si>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</si>
  <si>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</si>
  <si>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</si>
  <si>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</si>
  <si>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</si>
  <si>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</si>
  <si>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</si>
  <si>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</si>
  <si>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</si>
  <si>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</si>
  <si>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</si>
  <si>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</si>
  <si>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</si>
  <si>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</si>
  <si>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</si>
  <si>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</si>
  <si>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</si>
  <si>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</si>
  <si>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</si>
  <si>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</si>
  <si>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</si>
  <si>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</si>
  <si>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</si>
  <si>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</si>
  <si>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</si>
  <si>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</si>
  <si>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</si>
  <si>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</si>
  <si>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</si>
  <si>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</si>
  <si>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</si>
  <si>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</si>
  <si>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</si>
  <si>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</si>
  <si>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</si>
  <si>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</si>
  <si>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</si>
  <si>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</si>
  <si>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</si>
  <si>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</si>
  <si>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</si>
  <si>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</si>
  <si>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</si>
  <si>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</si>
  <si>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</si>
  <si>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</si>
  <si>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</si>
  <si>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</si>
  <si>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</si>
  <si>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</si>
  <si>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</si>
  <si>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</si>
  <si>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</si>
  <si>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</si>
  <si>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</si>
  <si>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</si>
  <si>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</si>
  <si>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</si>
  <si>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</si>
  <si>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</si>
  <si>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</si>
  <si>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</si>
  <si>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</si>
  <si>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</si>
  <si>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</si>
  <si>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</si>
  <si>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</si>
  <si>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</si>
  <si>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</si>
  <si>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</si>
  <si>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</si>
  <si>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</si>
  <si>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</si>
  <si>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</si>
  <si>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</si>
  <si>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</si>
  <si>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</si>
  <si>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</si>
  <si>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</si>
  <si>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</si>
  <si>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</si>
  <si>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</si>
  <si>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</si>
  <si>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</si>
  <si>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</si>
  <si>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</si>
  <si>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</si>
  <si>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</si>
  <si>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</si>
  <si>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</si>
  <si>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</si>
  <si>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</si>
  <si>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</si>
  <si>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</si>
  <si>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</si>
  <si>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</si>
  <si>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</si>
  <si>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</si>
  <si>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</si>
  <si>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</si>
  <si>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</si>
  <si>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</si>
  <si>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</si>
  <si>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</si>
  <si>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</si>
  <si>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</si>
  <si>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</si>
  <si>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</si>
  <si>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</si>
  <si>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</si>
  <si>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</si>
  <si>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</si>
  <si>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</si>
  <si>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</si>
  <si>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</si>
  <si>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</si>
  <si>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</si>
  <si>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</si>
  <si>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</si>
  <si>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</si>
  <si>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</si>
  <si>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</si>
  <si>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</si>
  <si>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</si>
  <si>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</si>
  <si>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</si>
  <si>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</si>
  <si>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</si>
  <si>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</si>
  <si>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</si>
  <si>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</si>
  <si>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</si>
  <si>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</si>
  <si>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</si>
  <si>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</si>
  <si>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</si>
  <si>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</si>
  <si>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</si>
  <si>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</si>
  <si>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</si>
  <si>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</si>
  <si>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</si>
  <si>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</si>
  <si>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</si>
  <si>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</si>
  <si>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</si>
  <si>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</si>
  <si>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</si>
  <si>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</si>
  <si>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</si>
  <si>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</si>
  <si>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</si>
  <si>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</si>
  <si>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</si>
  <si>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</si>
  <si>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</si>
  <si>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</si>
  <si>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</si>
  <si>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</si>
  <si>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</si>
  <si>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</si>
  <si>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</si>
  <si>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</si>
  <si>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</si>
  <si>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</si>
  <si>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</si>
  <si>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</si>
  <si>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</si>
  <si>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</si>
  <si>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</si>
  <si>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</si>
  <si>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</si>
  <si>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</si>
  <si>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</si>
  <si>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</si>
  <si>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</si>
  <si>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</si>
  <si>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</si>
  <si>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</si>
  <si>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</si>
  <si>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</si>
  <si>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</si>
  <si>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</si>
  <si>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</si>
  <si>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</si>
  <si>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</si>
  <si>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</si>
  <si>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</si>
  <si>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</si>
  <si>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</si>
  <si>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</si>
  <si>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</si>
  <si>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</si>
  <si>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</si>
  <si>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</si>
  <si>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</si>
  <si>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</si>
  <si>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</si>
  <si>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</si>
  <si>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</si>
  <si>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</si>
  <si>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</si>
  <si>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</si>
  <si>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</si>
  <si>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</si>
  <si>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</si>
  <si>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</si>
  <si>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</si>
  <si>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</si>
  <si>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</si>
  <si>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</si>
  <si>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</si>
  <si>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</si>
  <si>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</si>
  <si>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</si>
  <si>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</si>
  <si>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</si>
  <si>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</si>
  <si>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</si>
  <si>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</si>
  <si>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</si>
  <si>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</si>
  <si>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</si>
  <si>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</si>
  <si>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</si>
  <si>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</si>
  <si>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</si>
  <si>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</si>
  <si>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</si>
  <si>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</si>
  <si>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</si>
  <si>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</si>
  <si>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</si>
  <si>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</si>
  <si>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</si>
  <si>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</si>
  <si>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</si>
  <si>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</si>
  <si>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</si>
  <si>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</si>
  <si>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</si>
  <si>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</si>
  <si>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</si>
  <si>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</si>
  <si>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</si>
  <si>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</si>
  <si>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</si>
  <si>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</si>
  <si>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</si>
  <si>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</si>
  <si>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</si>
  <si>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</si>
  <si>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</si>
  <si>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</si>
  <si>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</si>
  <si>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</si>
  <si>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</si>
  <si>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</si>
  <si>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</si>
  <si>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</si>
  <si>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</si>
  <si>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</si>
  <si>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</si>
  <si>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</si>
  <si>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</si>
  <si>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</si>
  <si>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</si>
  <si>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</si>
  <si>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</si>
  <si>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</si>
  <si>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</si>
  <si>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</si>
  <si>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</si>
  <si>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</si>
  <si>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</si>
  <si>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</si>
  <si>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</si>
  <si>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</si>
  <si>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</si>
  <si>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</si>
  <si>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</si>
  <si>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</si>
  <si>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</si>
  <si>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</si>
  <si>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</si>
  <si>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</si>
  <si>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</si>
  <si>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</si>
  <si>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</si>
  <si>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</si>
  <si>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</si>
  <si>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</si>
  <si>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</si>
  <si>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</si>
  <si>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</si>
  <si>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</si>
  <si>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</si>
  <si>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</si>
  <si>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</si>
  <si>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</si>
  <si>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</si>
  <si>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</si>
  <si>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</si>
  <si>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</si>
  <si>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</si>
  <si>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</si>
  <si>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</si>
  <si>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</si>
  <si>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</si>
  <si>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</si>
  <si>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</si>
  <si>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</si>
  <si>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</si>
  <si>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</si>
  <si>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</si>
  <si>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</si>
  <si>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</si>
  <si>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</si>
  <si>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</si>
  <si>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</si>
  <si>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</si>
  <si>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</si>
  <si>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</si>
  <si>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</si>
  <si>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</si>
  <si>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</si>
  <si>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</si>
  <si>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</si>
  <si>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</si>
  <si>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</si>
  <si>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</si>
  <si>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</si>
  <si>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</si>
  <si>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</si>
  <si>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</si>
  <si>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</si>
  <si>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</si>
  <si>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</si>
  <si>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</si>
  <si>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</si>
  <si>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</si>
  <si>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</si>
  <si>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</si>
  <si>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</si>
  <si>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</si>
  <si>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</si>
  <si>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</si>
  <si>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</si>
  <si>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</si>
  <si>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</si>
  <si>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</si>
  <si>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</si>
  <si>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</si>
  <si>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</si>
  <si>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</si>
  <si>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</si>
  <si>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</si>
  <si>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</si>
  <si>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</si>
  <si>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</si>
  <si>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</si>
  <si>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</si>
  <si>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</si>
  <si>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</si>
  <si>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</si>
  <si>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</si>
  <si>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</si>
  <si>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</si>
  <si>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</si>
  <si>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</si>
  <si>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</si>
  <si>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</si>
  <si>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</si>
  <si>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</si>
  <si>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</si>
  <si>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</si>
  <si>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</si>
  <si>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</si>
  <si>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</si>
  <si>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</si>
  <si>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</si>
  <si>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</si>
  <si>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</si>
  <si>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</si>
  <si>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</si>
  <si>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</si>
  <si>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</si>
  <si>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</si>
  <si>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</si>
  <si>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</si>
  <si>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</si>
  <si>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</si>
  <si>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</si>
  <si>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</si>
  <si>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</si>
  <si>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</si>
  <si>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</si>
  <si>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</si>
  <si>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</si>
  <si>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</si>
  <si>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</si>
  <si>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</si>
  <si>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</si>
  <si>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</si>
  <si>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</si>
  <si>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</si>
  <si>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</si>
  <si>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</si>
  <si>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</si>
  <si>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</si>
  <si>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</si>
  <si>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</si>
  <si>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</si>
  <si>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</si>
  <si>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</si>
  <si>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</si>
  <si>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</si>
  <si>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</si>
  <si>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</si>
  <si>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</si>
  <si>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</si>
  <si>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</si>
  <si>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</si>
  <si>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</si>
  <si>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</si>
  <si>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</si>
  <si>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</si>
  <si>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</si>
  <si>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</si>
  <si>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</si>
  <si>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</si>
  <si>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</si>
  <si>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</si>
  <si>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</si>
  <si>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</si>
  <si>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</si>
  <si>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</si>
  <si>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</si>
  <si>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</si>
  <si>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</si>
  <si>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</si>
  <si>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</si>
  <si>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</si>
  <si>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</si>
  <si>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</si>
  <si>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</si>
  <si>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</si>
  <si>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</si>
  <si>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</si>
  <si>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</si>
  <si>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</si>
  <si>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</si>
  <si>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</si>
  <si>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</si>
  <si>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</si>
  <si>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</si>
  <si>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</si>
  <si>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</si>
  <si>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</si>
  <si>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</si>
  <si>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</si>
  <si>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</si>
  <si>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</si>
  <si>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</si>
  <si>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</si>
  <si>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</si>
  <si>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</si>
  <si>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</si>
  <si>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</si>
  <si>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</si>
  <si>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</si>
  <si>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</si>
  <si>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</si>
  <si>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</si>
  <si>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</si>
  <si>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</si>
  <si>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</si>
  <si>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</si>
  <si>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</si>
  <si>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</si>
  <si>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</si>
  <si>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</si>
  <si>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</si>
  <si>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</si>
  <si>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</si>
  <si>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</si>
  <si>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</si>
  <si>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</si>
  <si>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</si>
  <si>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</si>
  <si>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</si>
  <si>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</si>
  <si>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</si>
  <si>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</si>
  <si>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</si>
  <si>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</si>
  <si>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</si>
  <si>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</si>
  <si>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</si>
  <si>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</si>
  <si>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</si>
  <si>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</si>
  <si>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</si>
  <si>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</si>
  <si>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</si>
  <si>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</si>
  <si>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</si>
  <si>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</si>
  <si>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</si>
  <si>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</si>
  <si>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</si>
  <si>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</si>
  <si>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</si>
  <si>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</si>
  <si>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</si>
  <si>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</si>
  <si>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</si>
  <si>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</si>
  <si>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</si>
  <si>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</si>
  <si>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</si>
  <si>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</si>
  <si>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</si>
  <si>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</si>
  <si>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</si>
  <si>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</si>
  <si>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</si>
  <si>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</si>
  <si>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</si>
  <si>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</si>
  <si>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</si>
  <si>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</si>
  <si>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</si>
  <si>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</si>
  <si>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</si>
  <si>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</si>
  <si>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</si>
  <si>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</si>
  <si>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</si>
  <si>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</si>
  <si>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</si>
  <si>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</si>
  <si>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</si>
  <si>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</si>
  <si>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</si>
  <si>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</si>
  <si>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</si>
  <si>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</si>
  <si>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</si>
  <si>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</si>
  <si>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</si>
  <si>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</si>
  <si>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</si>
  <si>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</si>
  <si>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</si>
  <si>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</si>
  <si>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</si>
  <si>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</si>
  <si>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</si>
  <si>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</si>
  <si>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</si>
  <si>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</si>
  <si>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</si>
  <si>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</si>
  <si>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</si>
  <si>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</si>
  <si>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</si>
  <si>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</si>
  <si>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</si>
  <si>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</si>
  <si>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</si>
  <si>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</si>
  <si>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</si>
  <si>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</si>
  <si>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</si>
  <si>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</si>
  <si>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</si>
  <si>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</si>
  <si>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</si>
  <si>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</si>
  <si>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</si>
  <si>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</si>
  <si>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</si>
  <si>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</si>
  <si>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</si>
  <si>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</si>
  <si>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</si>
  <si>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</si>
  <si>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</si>
  <si>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</si>
  <si>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</si>
  <si>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</si>
  <si>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</si>
  <si>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</si>
  <si>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</si>
  <si>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</si>
  <si>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</si>
  <si>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</si>
  <si>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</si>
  <si>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</si>
  <si>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</si>
  <si>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</si>
  <si>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</si>
  <si>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</si>
  <si>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</si>
  <si>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</si>
  <si>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</si>
  <si>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</si>
  <si>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</si>
  <si>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</si>
  <si>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</si>
  <si>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</si>
  <si>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</si>
  <si>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</si>
  <si>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</si>
  <si>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</si>
  <si>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</si>
  <si>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</si>
  <si>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</si>
  <si>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</si>
  <si>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</si>
  <si>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</si>
  <si>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</si>
  <si>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</si>
  <si>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</si>
  <si>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</si>
  <si>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</si>
  <si>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</si>
  <si>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</si>
  <si>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</si>
  <si>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</si>
  <si>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</si>
  <si>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</si>
  <si>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</si>
  <si>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</si>
  <si>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</si>
  <si>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</si>
  <si>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</si>
  <si>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</si>
  <si>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</si>
  <si>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</si>
  <si>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</si>
  <si>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</si>
  <si>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</si>
  <si>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</si>
  <si>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</si>
  <si>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</si>
  <si>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</si>
  <si>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</si>
  <si>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</si>
  <si>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</si>
  <si>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</si>
  <si>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</si>
  <si>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</si>
  <si>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</si>
  <si>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</si>
  <si>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</si>
  <si>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</si>
  <si>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</si>
  <si>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</si>
  <si>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</si>
  <si>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</si>
  <si>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</si>
  <si>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</si>
  <si>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</si>
  <si>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</si>
  <si>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</si>
  <si>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</si>
  <si>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</si>
  <si>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</si>
  <si>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</si>
  <si>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</si>
  <si>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</si>
  <si>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</si>
  <si>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</si>
  <si>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</si>
  <si>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</si>
  <si>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</si>
  <si>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</si>
  <si>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</si>
  <si>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</si>
  <si>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</si>
  <si>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</si>
  <si>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</si>
  <si>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</si>
  <si>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</si>
  <si>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</si>
  <si>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</si>
  <si>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</si>
  <si>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</si>
  <si>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</si>
  <si>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</si>
  <si>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</si>
  <si>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</si>
  <si>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</si>
  <si>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</si>
  <si>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</si>
  <si>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</si>
  <si>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</si>
  <si>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</si>
  <si>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</si>
  <si>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</si>
  <si>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</si>
  <si>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</si>
  <si>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</si>
  <si>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</si>
  <si>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</si>
  <si>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</si>
  <si>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</si>
  <si>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</si>
  <si>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</si>
  <si>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</si>
  <si>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</si>
  <si>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</si>
  <si>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</si>
  <si>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</si>
  <si>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</si>
  <si>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</si>
  <si>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</si>
  <si>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</si>
  <si>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</si>
  <si>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</si>
  <si>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</si>
  <si>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</si>
  <si>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</si>
  <si>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</si>
  <si>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</si>
  <si>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</si>
  <si>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</si>
  <si>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</si>
  <si>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</si>
  <si>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</si>
  <si>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</si>
  <si>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</si>
  <si>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</si>
  <si>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</si>
  <si>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</si>
  <si>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</si>
  <si>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</si>
  <si>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</si>
  <si>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</si>
  <si>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</si>
  <si>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</si>
  <si>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</si>
  <si>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</si>
  <si>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</si>
  <si>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</si>
  <si>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</si>
  <si>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</si>
  <si>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</si>
  <si>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</si>
  <si>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</si>
  <si>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</si>
  <si>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</si>
  <si>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</si>
  <si>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</si>
  <si>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</si>
  <si>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</si>
  <si>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</si>
  <si>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</si>
  <si>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</si>
  <si>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</si>
  <si>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</si>
  <si>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</si>
  <si>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</si>
  <si>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</si>
  <si>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</si>
  <si>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</si>
  <si>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</si>
  <si>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</si>
  <si>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</si>
  <si>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</si>
  <si>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</si>
  <si>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</si>
  <si>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</si>
  <si>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</si>
  <si>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</si>
  <si>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</si>
  <si>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</si>
  <si>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</si>
  <si>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</si>
  <si>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</si>
  <si>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</si>
  <si>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</si>
  <si>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</si>
  <si>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</si>
  <si>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</si>
  <si>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</si>
  <si>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</si>
  <si>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</si>
  <si>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</si>
  <si>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</si>
  <si>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</si>
  <si>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</si>
  <si>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</si>
  <si>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</si>
  <si>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</si>
  <si>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</si>
  <si>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</si>
  <si>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</si>
  <si>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</si>
  <si>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</si>
  <si>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</si>
  <si>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</si>
  <si>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</si>
  <si>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</si>
  <si>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</si>
  <si>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</si>
  <si>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</si>
  <si>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</si>
  <si>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</si>
  <si>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</si>
  <si>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</si>
  <si>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</si>
  <si>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</si>
  <si>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</si>
  <si>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</si>
  <si>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</si>
  <si>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</si>
  <si>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</si>
  <si>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</si>
  <si>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</si>
  <si>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</si>
  <si>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</si>
  <si>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</si>
  <si>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</si>
  <si>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</si>
  <si>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</si>
  <si>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</si>
  <si>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</si>
  <si>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</si>
  <si>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</si>
  <si>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</si>
  <si>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</si>
  <si>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</si>
  <si>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</si>
  <si>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</si>
  <si>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</si>
  <si>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</si>
  <si>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</si>
  <si>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</si>
  <si>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</si>
  <si>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</si>
  <si>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</si>
  <si>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</si>
  <si>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</si>
  <si>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</si>
  <si>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</si>
  <si>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</si>
  <si>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</si>
  <si>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</si>
  <si>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</si>
  <si>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</si>
  <si>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</si>
  <si>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</si>
  <si>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</si>
  <si>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</si>
  <si>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</si>
  <si>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</si>
  <si>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</si>
  <si>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</si>
  <si>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</si>
  <si>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</si>
  <si>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</si>
  <si>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</si>
  <si>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</si>
  <si>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</si>
  <si>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</si>
  <si>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</si>
  <si>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</si>
  <si>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</si>
  <si>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</si>
  <si>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</si>
  <si>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</si>
  <si>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</si>
  <si>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</si>
  <si>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</si>
  <si>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</si>
  <si>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</si>
  <si>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</si>
  <si>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</si>
  <si>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</si>
  <si>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</si>
  <si>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</si>
  <si>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</si>
  <si>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</si>
  <si>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</si>
  <si>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</si>
  <si>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</si>
  <si>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</si>
  <si>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</si>
  <si>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</si>
  <si>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</si>
  <si>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</si>
  <si>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</si>
  <si>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</si>
  <si>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</si>
  <si>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</si>
  <si>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</si>
  <si>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</si>
  <si>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</si>
  <si>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</si>
  <si>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</si>
  <si>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</si>
  <si>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</si>
  <si>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</si>
  <si>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</si>
  <si>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</si>
  <si>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</si>
  <si>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</si>
  <si>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</si>
  <si>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</si>
  <si>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</si>
  <si>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</si>
  <si>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</si>
  <si>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</si>
  <si>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</si>
  <si>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</si>
  <si>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</si>
  <si>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</si>
  <si>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</si>
  <si>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</si>
  <si>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</si>
  <si>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</si>
  <si>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</si>
  <si>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</si>
  <si>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</si>
  <si>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</si>
  <si>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</si>
  <si>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</si>
  <si>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</si>
  <si>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</si>
  <si>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</si>
  <si>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</si>
  <si>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</si>
  <si>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</si>
  <si>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</si>
  <si>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</si>
  <si>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</si>
  <si>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</si>
  <si>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</si>
  <si>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</si>
  <si>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</si>
  <si>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</si>
  <si>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</si>
  <si>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</si>
  <si>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</si>
  <si>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</si>
  <si>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</si>
  <si>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</si>
  <si>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</si>
  <si>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</si>
  <si>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</si>
  <si>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</si>
  <si>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</si>
  <si>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</si>
  <si>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</si>
  <si>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</si>
  <si>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</si>
  <si>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</si>
  <si>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</si>
  <si>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</si>
  <si>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</si>
  <si>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</si>
  <si>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</si>
  <si>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</si>
  <si>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</si>
  <si>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</si>
  <si>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</si>
  <si>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</si>
  <si>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</si>
  <si>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</si>
  <si>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</si>
  <si>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</si>
  <si>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</si>
  <si>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</si>
  <si>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</si>
  <si>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</si>
  <si>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</si>
  <si>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</si>
  <si>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</si>
  <si>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</si>
  <si>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</si>
  <si>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</si>
  <si>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</si>
  <si>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</si>
  <si>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</si>
  <si>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</si>
  <si>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</si>
  <si>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</si>
  <si>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</si>
  <si>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</si>
  <si>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</si>
  <si>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</si>
  <si>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</si>
  <si>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</si>
  <si>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</si>
  <si>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</si>
  <si>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</si>
  <si>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</si>
  <si>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</si>
  <si>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</si>
  <si>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</si>
  <si>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</si>
  <si>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</si>
  <si>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</si>
  <si>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</si>
  <si>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</si>
  <si>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</si>
  <si>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</si>
  <si>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</si>
  <si>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</si>
  <si>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</si>
  <si>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</si>
  <si>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</si>
  <si>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</si>
  <si>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</si>
  <si>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</si>
  <si>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</si>
  <si>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</si>
  <si>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</si>
  <si>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</si>
  <si>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</si>
  <si>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</si>
  <si>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</si>
  <si>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</si>
  <si>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</si>
  <si>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</si>
  <si>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</si>
  <si>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</si>
  <si>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</si>
  <si>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</si>
  <si>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</si>
  <si>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</si>
  <si>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</si>
  <si>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</si>
  <si>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</si>
  <si>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</si>
  <si>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</si>
  <si>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</si>
  <si>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</si>
  <si>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</si>
  <si>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</si>
  <si>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</si>
  <si>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</si>
  <si>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</si>
  <si>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</si>
  <si>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</si>
  <si>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</si>
  <si>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</si>
  <si>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</si>
  <si>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</si>
  <si>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</si>
  <si>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</si>
  <si>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</si>
  <si>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</si>
  <si>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</si>
  <si>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</si>
  <si>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</si>
  <si>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</si>
  <si>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</si>
  <si>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</si>
  <si>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</si>
  <si>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</si>
  <si>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</si>
  <si>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</si>
  <si>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</si>
  <si>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</si>
  <si>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</si>
  <si>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</si>
  <si>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</si>
  <si>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</si>
  <si>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</si>
  <si>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</si>
  <si>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</si>
  <si>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</si>
  <si>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</si>
  <si>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</si>
  <si>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</si>
  <si>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</si>
  <si>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</si>
  <si>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</si>
  <si>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</si>
  <si>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</si>
  <si>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</si>
  <si>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</si>
  <si>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</si>
  <si>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</si>
  <si>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</si>
  <si>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</si>
  <si>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</si>
  <si>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</si>
  <si>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</si>
  <si>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</si>
  <si>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</si>
  <si>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</si>
  <si>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</si>
  <si>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</si>
  <si>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</si>
  <si>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</si>
  <si>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</si>
  <si>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</si>
  <si>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</si>
  <si>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</si>
  <si>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</si>
  <si>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</si>
  <si>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</si>
  <si>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</si>
  <si>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</si>
  <si>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</si>
  <si>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</si>
  <si>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</si>
  <si>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</si>
  <si>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</si>
  <si>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</si>
  <si>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</si>
  <si>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</si>
  <si>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</si>
  <si>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</si>
  <si>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</si>
  <si>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</si>
  <si>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</si>
  <si>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</si>
  <si>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</si>
  <si>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</si>
  <si>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</si>
  <si>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</si>
  <si>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</si>
  <si>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</si>
  <si>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</si>
  <si>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</si>
  <si>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</si>
  <si>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</si>
  <si>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</si>
  <si>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</si>
  <si>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</si>
  <si>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</si>
  <si>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</si>
  <si>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</si>
  <si>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</si>
  <si>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</si>
  <si>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</si>
  <si>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</si>
  <si>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</si>
  <si>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</si>
  <si>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</si>
  <si>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</si>
  <si>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</si>
  <si>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</si>
  <si>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</si>
  <si>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</si>
  <si>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</si>
  <si>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</si>
  <si>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</si>
  <si>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</si>
  <si>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</si>
  <si>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</si>
  <si>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</si>
  <si>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</si>
  <si>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</si>
  <si>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</si>
  <si>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</si>
  <si>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</si>
  <si>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</si>
  <si>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</si>
  <si>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</si>
  <si>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</si>
  <si>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</si>
  <si>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</si>
  <si>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</si>
  <si>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</si>
  <si>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</si>
  <si>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</si>
  <si>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</si>
  <si>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</si>
  <si>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</si>
  <si>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</si>
  <si>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</si>
  <si>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</si>
  <si>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</si>
  <si>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</si>
  <si>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</si>
  <si>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</si>
  <si>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</si>
  <si>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</si>
  <si>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</si>
  <si>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</si>
  <si>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</si>
  <si>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</si>
  <si>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</si>
  <si>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</si>
  <si>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</si>
  <si>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</si>
  <si>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</si>
  <si>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</si>
  <si>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</si>
  <si>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</si>
  <si>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</si>
  <si>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</si>
  <si>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</si>
  <si>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</si>
  <si>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</si>
  <si>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</si>
  <si>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</si>
  <si>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</si>
  <si>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</si>
  <si>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</si>
  <si>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</si>
  <si>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</si>
  <si>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</si>
  <si>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</si>
  <si>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</si>
  <si>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</si>
  <si>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</si>
  <si>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</si>
  <si>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</si>
  <si>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</si>
  <si>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</si>
  <si>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</si>
  <si>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</si>
  <si>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</si>
  <si>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</si>
  <si>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</si>
  <si>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</si>
  <si>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</si>
  <si>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</si>
  <si>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</si>
  <si>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</si>
  <si>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</si>
  <si>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</si>
  <si>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</si>
  <si>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</si>
  <si>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</si>
  <si>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</si>
  <si>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</si>
  <si>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</si>
  <si>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</si>
  <si>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</si>
  <si>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</si>
  <si>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</si>
  <si>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</si>
  <si>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</si>
  <si>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</si>
  <si>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</si>
  <si>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</si>
  <si>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</si>
  <si>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</si>
  <si>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</si>
  <si>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</si>
  <si>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</si>
  <si>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</si>
  <si>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</si>
  <si>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</si>
  <si>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</si>
  <si>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</si>
  <si>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</si>
  <si>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</si>
  <si>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</si>
  <si>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</si>
  <si>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</si>
  <si>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</si>
  <si>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</si>
  <si>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</si>
  <si>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</si>
  <si>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</si>
  <si>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</si>
  <si>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</si>
  <si>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</si>
  <si>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</si>
  <si>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</si>
  <si>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</si>
  <si>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</si>
  <si>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</si>
  <si>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</si>
  <si>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</si>
  <si>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</si>
  <si>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</si>
  <si>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</si>
  <si>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</si>
  <si>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</si>
  <si>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</si>
  <si>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</si>
  <si>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</si>
  <si>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</si>
  <si>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</si>
  <si>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</si>
  <si>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</si>
  <si>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</si>
  <si>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</si>
  <si>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</si>
  <si>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</si>
  <si>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</si>
  <si>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</si>
  <si>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</si>
  <si>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</si>
  <si>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</si>
  <si>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</si>
  <si>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</si>
  <si>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</si>
  <si>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</si>
  <si>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</si>
  <si>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</si>
  <si>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</si>
  <si>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</si>
  <si>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</si>
  <si>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</si>
  <si>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</si>
  <si>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</si>
  <si>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</si>
  <si>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</si>
  <si>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</si>
  <si>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</si>
  <si>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</si>
  <si>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</si>
  <si>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</si>
  <si>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</si>
  <si>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</si>
  <si>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</si>
  <si>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</si>
  <si>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</si>
  <si>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</si>
  <si>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</si>
  <si>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</si>
  <si>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</si>
  <si>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</si>
  <si>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</si>
  <si>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</si>
  <si>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</si>
  <si>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</si>
  <si>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</si>
  <si>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</si>
  <si>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</si>
  <si>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</si>
  <si>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</si>
  <si>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</si>
  <si>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</si>
  <si>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</si>
  <si>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</si>
  <si>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</si>
  <si>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</si>
  <si>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</si>
  <si>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</si>
  <si>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</si>
  <si>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</si>
  <si>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</si>
  <si>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</si>
  <si>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</si>
  <si>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</si>
  <si>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</si>
  <si>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</si>
  <si>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</si>
  <si>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</si>
  <si>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</si>
  <si>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</si>
  <si>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</si>
  <si>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</si>
  <si>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</si>
  <si>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</si>
  <si>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</si>
  <si>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</si>
  <si>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</si>
  <si>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</si>
  <si>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</si>
  <si>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</si>
  <si>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</si>
  <si>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</si>
  <si>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</si>
  <si>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</si>
  <si>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</si>
  <si>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</si>
  <si>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</si>
  <si>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</si>
  <si>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</si>
  <si>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</si>
  <si>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</si>
  <si>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</si>
  <si>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</si>
  <si>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</si>
  <si>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</si>
  <si>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</si>
  <si>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</si>
  <si>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</si>
  <si>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</si>
  <si>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</si>
  <si>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</si>
  <si>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</si>
  <si>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</si>
  <si>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</si>
  <si>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</si>
  <si>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</si>
  <si>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</si>
  <si>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</si>
  <si>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</si>
  <si>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</si>
  <si>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</si>
  <si>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</si>
  <si>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</si>
  <si>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</si>
  <si>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</si>
  <si>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</si>
  <si>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</si>
  <si>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</si>
  <si>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</si>
  <si>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</si>
  <si>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</si>
  <si>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</si>
  <si>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</si>
  <si>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</si>
  <si>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</si>
  <si>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</si>
  <si>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</si>
  <si>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</si>
  <si>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</si>
  <si>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</si>
  <si>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</si>
  <si>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</si>
  <si>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</si>
  <si>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</si>
  <si>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</si>
  <si>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</si>
  <si>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</si>
  <si>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</si>
  <si>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</si>
  <si>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</si>
  <si>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</si>
  <si>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</si>
  <si>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</si>
  <si>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</si>
  <si>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</si>
  <si>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</si>
  <si>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</si>
  <si>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</si>
  <si>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</si>
  <si>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</si>
  <si>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</si>
  <si>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</si>
  <si>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</si>
  <si>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</si>
  <si>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</si>
  <si>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</si>
  <si>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</si>
  <si>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</si>
  <si>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</si>
  <si>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</si>
  <si>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</si>
  <si>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</si>
  <si>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</si>
  <si>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</si>
  <si>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</si>
  <si>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</si>
  <si>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</si>
  <si>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</si>
  <si>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</si>
  <si>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</si>
  <si>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</si>
  <si>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</si>
  <si>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</si>
  <si>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</si>
  <si>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</si>
  <si>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</si>
  <si>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</si>
  <si>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</si>
  <si>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</si>
  <si>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</si>
  <si>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</si>
  <si>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</si>
  <si>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</si>
  <si>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</si>
  <si>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</si>
  <si>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</si>
  <si>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</si>
  <si>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</si>
  <si>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</si>
  <si>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</si>
  <si>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</si>
  <si>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</si>
  <si>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</si>
  <si>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</si>
  <si>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</si>
  <si>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</si>
  <si>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</si>
  <si>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</si>
  <si>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</si>
  <si>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</si>
  <si>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</si>
  <si>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</si>
  <si>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</si>
  <si>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</si>
  <si>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</si>
  <si>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</si>
  <si>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</si>
  <si>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</si>
  <si>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</si>
  <si>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</si>
  <si>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</si>
  <si>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</si>
  <si>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</si>
  <si>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</si>
  <si>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</si>
  <si>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</si>
  <si>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</si>
  <si>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</si>
  <si>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</si>
  <si>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</si>
  <si>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</si>
  <si>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</si>
  <si>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</si>
  <si>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</si>
  <si>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</si>
  <si>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</si>
  <si>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</si>
  <si>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</si>
  <si>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</si>
  <si>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</si>
  <si>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</si>
  <si>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</si>
  <si>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</si>
  <si>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</si>
  <si>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</si>
  <si>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</si>
  <si>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</si>
  <si>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</si>
  <si>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</si>
  <si>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</si>
  <si>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</si>
  <si>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</si>
  <si>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</si>
  <si>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</si>
  <si>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</si>
  <si>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</si>
  <si>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</si>
  <si>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</si>
  <si>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</si>
  <si>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</si>
  <si>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</si>
  <si>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</si>
  <si>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</si>
  <si>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</si>
  <si>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</si>
  <si>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</si>
  <si>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</si>
  <si>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</si>
  <si>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</si>
  <si>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</si>
  <si>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</si>
  <si>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</si>
  <si>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</si>
  <si>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</si>
  <si>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</si>
  <si>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</si>
  <si>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</si>
  <si>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</si>
  <si>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</si>
  <si>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</si>
  <si>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</si>
  <si>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</si>
  <si>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</si>
  <si>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</si>
  <si>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</si>
  <si>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</si>
  <si>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</si>
  <si>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</si>
  <si>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</si>
  <si>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</si>
  <si>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</si>
  <si>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</si>
  <si>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</si>
  <si>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</si>
  <si>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</si>
  <si>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</si>
  <si>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</si>
  <si>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</si>
  <si>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</si>
  <si>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</si>
  <si>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</si>
  <si>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</si>
  <si>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</si>
  <si>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</si>
  <si>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</si>
  <si>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</si>
  <si>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</si>
  <si>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</si>
  <si>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</si>
  <si>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</si>
  <si>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</si>
  <si>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</si>
  <si>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</si>
  <si>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</si>
  <si>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</si>
  <si>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</si>
  <si>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</si>
  <si>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</si>
  <si>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</si>
  <si>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</si>
  <si>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</si>
  <si>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</si>
  <si>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</si>
  <si>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</si>
  <si>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</si>
  <si>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</si>
  <si>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</si>
  <si>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</si>
  <si>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</si>
  <si>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</si>
  <si>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</si>
  <si>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</si>
  <si>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</si>
  <si>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</si>
  <si>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</si>
  <si>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</si>
  <si>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</si>
  <si>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</si>
  <si>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</si>
  <si>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</si>
  <si>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</si>
  <si>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</si>
  <si>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</si>
  <si>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</si>
  <si>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</si>
  <si>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</si>
  <si>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</si>
  <si>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</si>
  <si>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</si>
  <si>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</si>
  <si>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</si>
  <si>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</si>
  <si>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</si>
  <si>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</si>
  <si>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</si>
  <si>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</si>
  <si>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</si>
  <si>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</si>
  <si>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</si>
  <si>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</si>
  <si>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</si>
  <si>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</si>
  <si>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</si>
  <si>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</si>
  <si>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</si>
  <si>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</si>
  <si>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</si>
  <si>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</si>
  <si>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</si>
  <si>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</si>
  <si>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</si>
  <si>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</si>
  <si>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</si>
  <si>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</si>
  <si>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</si>
  <si>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</si>
  <si>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</si>
  <si>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</si>
  <si>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</si>
  <si>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</si>
  <si>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</si>
  <si>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</si>
  <si>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</si>
  <si>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</si>
  <si>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</si>
  <si>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</si>
  <si>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</si>
  <si>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</si>
  <si>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</si>
  <si>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</si>
  <si>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</si>
  <si>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</si>
  <si>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</si>
  <si>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</si>
  <si>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</si>
  <si>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</si>
  <si>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</si>
  <si>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</si>
  <si>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</si>
  <si>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</si>
  <si>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</si>
  <si>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</si>
  <si>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</si>
  <si>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</si>
  <si>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</si>
  <si>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</si>
  <si>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</si>
  <si>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</si>
  <si>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</si>
  <si>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</si>
  <si>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</si>
  <si>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</si>
  <si>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</si>
  <si>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</si>
  <si>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</si>
  <si>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</si>
  <si>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</si>
  <si>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</si>
  <si>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</si>
  <si>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</si>
  <si>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</si>
  <si>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</si>
  <si>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</si>
  <si>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</si>
  <si>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</si>
  <si>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</si>
  <si>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</si>
  <si>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</si>
  <si>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</si>
  <si>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</si>
  <si>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</si>
  <si>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</si>
  <si>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</si>
  <si>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</si>
  <si>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</si>
  <si>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</si>
  <si>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</si>
  <si>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</si>
  <si>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</si>
  <si>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</si>
  <si>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</si>
  <si>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</si>
  <si>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</si>
  <si>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</si>
  <si>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</si>
  <si>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</si>
  <si>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</si>
  <si>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</si>
  <si>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</si>
  <si>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</si>
  <si>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</si>
  <si>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</si>
  <si>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</si>
  <si>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</si>
  <si>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</si>
  <si>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</si>
  <si>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</si>
  <si>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</si>
  <si>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</si>
  <si>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</si>
  <si>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</si>
  <si>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</si>
  <si>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</si>
  <si>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</si>
  <si>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</si>
  <si>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</si>
  <si>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</si>
  <si>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</si>
  <si>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</si>
  <si>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</si>
  <si>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</si>
  <si>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</si>
  <si>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</si>
  <si>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</si>
  <si>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</si>
  <si>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</si>
  <si>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</si>
  <si>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</si>
  <si>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</si>
  <si>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</si>
  <si>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</si>
  <si>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</si>
  <si>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</si>
  <si>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</si>
  <si>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</si>
  <si>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</si>
  <si>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</si>
  <si>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</si>
  <si>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</si>
  <si>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</si>
  <si>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</si>
  <si>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</si>
  <si>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</si>
  <si>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</si>
  <si>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</si>
  <si>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</si>
  <si>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</si>
  <si>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</si>
  <si>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</si>
  <si>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</si>
  <si>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</si>
  <si>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</si>
  <si>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</si>
  <si>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</si>
  <si>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</si>
  <si>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</si>
  <si>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</si>
  <si>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</si>
  <si>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</si>
  <si>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</si>
  <si>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</si>
  <si>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</si>
  <si>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</si>
  <si>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</si>
  <si>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</si>
  <si>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</si>
  <si>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</si>
  <si>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</si>
  <si>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</si>
  <si>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</si>
  <si>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</si>
  <si>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</si>
  <si>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</si>
  <si>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</si>
  <si>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</si>
  <si>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</si>
  <si>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</si>
  <si>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</si>
  <si>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</si>
  <si>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</si>
  <si>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</si>
  <si>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</si>
  <si>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</si>
  <si>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</si>
  <si>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</si>
  <si>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</si>
  <si>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</si>
  <si>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</si>
  <si>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</si>
  <si>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</si>
  <si>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</si>
  <si>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</si>
  <si>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</si>
  <si>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</si>
  <si>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</si>
  <si>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</si>
  <si>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</si>
  <si>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</si>
  <si>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</si>
  <si>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</si>
  <si>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</si>
  <si>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</si>
  <si>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</si>
  <si>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</si>
  <si>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</si>
  <si>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</si>
  <si>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</si>
  <si>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</si>
  <si>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</si>
  <si>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</si>
  <si>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</si>
  <si>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</si>
  <si>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</si>
  <si>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</si>
  <si>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</si>
  <si>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</si>
  <si>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</si>
  <si>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</si>
  <si>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</si>
  <si>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</si>
  <si>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</si>
  <si>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</si>
  <si>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</si>
  <si>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</si>
  <si>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</si>
  <si>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</si>
  <si>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</si>
  <si>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</si>
  <si>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</si>
  <si>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</si>
  <si>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</si>
  <si>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</si>
  <si>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</si>
  <si>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</si>
  <si>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</si>
  <si>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</si>
  <si>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</si>
  <si>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</si>
  <si>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</si>
  <si>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</si>
  <si>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</si>
  <si>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</si>
  <si>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</si>
  <si>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</si>
  <si>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</si>
  <si>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</si>
  <si>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</si>
  <si>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</si>
  <si>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</si>
  <si>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</si>
  <si>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</si>
  <si>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</si>
  <si>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</si>
  <si>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</si>
  <si>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</si>
  <si>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</si>
  <si>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</si>
  <si>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</si>
  <si>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</si>
  <si>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</si>
  <si>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</si>
  <si>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</si>
  <si>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</si>
  <si>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</si>
  <si>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</si>
  <si>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</si>
  <si>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</si>
  <si>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</si>
  <si>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</si>
  <si>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</si>
  <si>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</si>
  <si>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</si>
  <si>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</si>
  <si>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</si>
  <si>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</si>
  <si>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</si>
  <si>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</si>
  <si>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</si>
  <si>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</si>
  <si>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</si>
  <si>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</si>
  <si>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</si>
  <si>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</si>
  <si>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</si>
  <si>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</si>
  <si>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</si>
  <si>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</si>
  <si>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</si>
  <si>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</si>
  <si>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</si>
  <si>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</si>
  <si>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</si>
  <si>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</si>
  <si>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</si>
  <si>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</si>
  <si>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</si>
  <si>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</si>
  <si>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</si>
  <si>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</si>
  <si>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</si>
  <si>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</si>
  <si>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</si>
  <si>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</si>
  <si>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</si>
  <si>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</si>
  <si>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</si>
  <si>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</si>
  <si>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</si>
  <si>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</si>
  <si>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</si>
  <si>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</si>
  <si>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</si>
  <si>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</si>
  <si>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</si>
  <si>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</si>
  <si>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</si>
  <si>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</si>
  <si>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</si>
  <si>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</si>
  <si>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</si>
  <si>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</si>
  <si>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</si>
  <si>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</si>
  <si>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</si>
  <si>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</si>
  <si>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</si>
  <si>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</si>
  <si>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</si>
  <si>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</si>
  <si>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</si>
  <si>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</si>
  <si>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</si>
  <si>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</si>
  <si>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</si>
  <si>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</si>
  <si>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</si>
  <si>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</si>
  <si>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</si>
  <si>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</si>
  <si>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</si>
  <si>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</si>
  <si>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</si>
  <si>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</si>
  <si>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</si>
  <si>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</si>
  <si>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</si>
  <si>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</si>
  <si>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</si>
  <si>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</si>
  <si>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</si>
  <si>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</si>
  <si>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</si>
  <si>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</si>
  <si>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</si>
  <si>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</si>
  <si>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</si>
  <si>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</si>
  <si>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</si>
  <si>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</si>
  <si>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</si>
  <si>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</si>
  <si>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</si>
  <si>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</si>
  <si>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</si>
  <si>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</si>
  <si>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</si>
  <si>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</si>
  <si>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</si>
  <si>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</si>
  <si>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</si>
  <si>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</si>
  <si>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</si>
  <si>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</si>
  <si>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</si>
  <si>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</si>
  <si>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</si>
  <si>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</si>
  <si>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</si>
  <si>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</si>
  <si>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</si>
  <si>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</si>
  <si>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</si>
  <si>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</si>
  <si>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</si>
  <si>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</si>
  <si>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</si>
  <si>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</si>
  <si>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</si>
  <si>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</si>
  <si>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</si>
  <si>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</si>
  <si>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</si>
  <si>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</si>
  <si>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</si>
  <si>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</si>
  <si>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</si>
  <si>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</si>
  <si>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</si>
  <si>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</si>
  <si>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</si>
  <si>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</si>
  <si>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</si>
  <si>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</si>
  <si>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</si>
  <si>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</si>
  <si>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</si>
  <si>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</si>
  <si>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</si>
  <si>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</si>
  <si>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</si>
  <si>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</si>
  <si>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</si>
  <si>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</si>
  <si>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</si>
  <si>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</si>
  <si>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</si>
  <si>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</si>
  <si>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</si>
  <si>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</si>
  <si>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</si>
  <si>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</si>
  <si>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</si>
  <si>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</si>
  <si>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</si>
  <si>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</si>
  <si>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</si>
  <si>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</si>
  <si>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</si>
  <si>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</si>
  <si>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</si>
  <si>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</si>
  <si>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</si>
  <si>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</si>
  <si>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</si>
  <si>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</si>
  <si>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</si>
  <si>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</si>
  <si>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</si>
  <si>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</si>
  <si>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</si>
  <si>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</si>
  <si>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</si>
  <si>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</si>
  <si>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</si>
  <si>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</si>
  <si>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</si>
  <si>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</si>
  <si>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</si>
  <si>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</si>
  <si>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</si>
  <si>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</si>
  <si>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</si>
  <si>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</si>
  <si>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</si>
  <si>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</si>
  <si>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</si>
  <si>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</si>
  <si>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</si>
  <si>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</si>
  <si>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</si>
  <si>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</si>
  <si>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</si>
  <si>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</si>
  <si>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</si>
  <si>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</si>
  <si>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</si>
  <si>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</si>
  <si>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</si>
  <si>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</si>
  <si>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</si>
  <si>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</si>
  <si>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</si>
  <si>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</si>
  <si>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</si>
  <si>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</si>
  <si>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</si>
  <si>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</si>
  <si>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</si>
  <si>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</si>
  <si>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</si>
  <si>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</si>
  <si>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</si>
  <si>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</si>
  <si>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</si>
  <si>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</si>
  <si>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</si>
  <si>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</si>
  <si>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</si>
  <si>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</si>
  <si>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</si>
  <si>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</si>
  <si>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</si>
  <si>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</si>
  <si>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</si>
  <si>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</si>
  <si>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</si>
  <si>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</si>
  <si>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</si>
  <si>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</si>
  <si>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</si>
  <si>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</si>
  <si>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</si>
  <si>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</si>
  <si>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</si>
  <si>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</si>
  <si>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</si>
  <si>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</si>
  <si>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</si>
  <si>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</si>
  <si>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</si>
  <si>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</si>
  <si>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</si>
  <si>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</si>
  <si>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</si>
  <si>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</si>
  <si>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</si>
  <si>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</si>
  <si>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</si>
  <si>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</si>
  <si>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</si>
  <si>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</si>
  <si>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</si>
  <si>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</si>
  <si>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</si>
  <si>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</si>
  <si>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</si>
  <si>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</si>
  <si>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</si>
  <si>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</si>
  <si>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</si>
  <si>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</si>
  <si>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</si>
  <si>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</si>
  <si>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</si>
  <si>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</si>
  <si>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</si>
  <si>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</si>
  <si>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</si>
  <si>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</si>
  <si>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</si>
  <si>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</si>
  <si>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</si>
  <si>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</si>
  <si>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</si>
  <si>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</si>
  <si>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</si>
  <si>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</si>
  <si>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</si>
  <si>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</si>
  <si>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</si>
  <si>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</si>
  <si>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</si>
  <si>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</si>
  <si>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</si>
  <si>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</si>
  <si>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</si>
  <si>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</si>
  <si>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</si>
  <si>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</si>
  <si>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</si>
  <si>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</si>
  <si>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</si>
  <si>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</si>
  <si>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</si>
  <si>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</si>
  <si>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</si>
  <si>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</si>
  <si>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</si>
  <si>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</si>
  <si>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</si>
  <si>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</si>
  <si>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</si>
  <si>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</si>
  <si>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</si>
  <si>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</si>
  <si>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</si>
  <si>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</si>
  <si>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</si>
  <si>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</si>
  <si>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</si>
  <si>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</si>
  <si>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</si>
  <si>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</si>
  <si>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</si>
  <si>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</si>
  <si>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</si>
  <si>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</si>
  <si>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</si>
  <si>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</si>
  <si>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</si>
  <si>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</si>
  <si>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</si>
  <si>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</si>
  <si>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</si>
  <si>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</si>
  <si>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</si>
  <si>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</si>
  <si>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</si>
  <si>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</si>
  <si>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</si>
  <si>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</si>
  <si>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</si>
  <si>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</si>
  <si>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</si>
  <si>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</si>
  <si>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</si>
  <si>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</si>
  <si>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</si>
  <si>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</si>
  <si>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</si>
  <si>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</si>
  <si>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</si>
  <si>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</si>
  <si>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</si>
  <si>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</si>
  <si>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</si>
  <si>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</si>
  <si>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</si>
  <si>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</si>
  <si>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</si>
  <si>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</si>
  <si>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</si>
  <si>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</si>
  <si>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</si>
  <si>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</si>
  <si>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</si>
  <si>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</si>
  <si>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</si>
  <si>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</si>
  <si>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</si>
  <si>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</si>
  <si>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</si>
  <si>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</si>
  <si>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</si>
  <si>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</si>
  <si>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</si>
  <si>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</si>
  <si>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</si>
  <si>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</si>
  <si>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</si>
  <si>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</si>
  <si>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</si>
  <si>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</si>
  <si>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</si>
  <si>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</si>
  <si>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</si>
  <si>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</si>
  <si>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</si>
  <si>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</si>
  <si>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</si>
  <si>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</si>
  <si>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</si>
  <si>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</si>
  <si>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</si>
  <si>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</si>
  <si>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</si>
  <si>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</si>
  <si>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</si>
  <si>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</si>
  <si>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</si>
  <si>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</si>
  <si>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</si>
  <si>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</si>
  <si>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</si>
  <si>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</si>
  <si>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</si>
  <si>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</si>
  <si>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</si>
  <si>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</si>
  <si>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</si>
  <si>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</si>
  <si>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</si>
  <si>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</si>
  <si>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</si>
  <si>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</si>
  <si>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</si>
  <si>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</si>
  <si>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</si>
  <si>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</si>
  <si>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</si>
  <si>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</si>
  <si>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</si>
  <si>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</si>
  <si>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</si>
  <si>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</si>
  <si>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</si>
  <si>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</si>
  <si>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</si>
  <si>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</si>
  <si>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</si>
  <si>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</si>
  <si>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</si>
  <si>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</si>
  <si>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</si>
  <si>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</si>
  <si>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</si>
  <si>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</si>
  <si>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</si>
  <si>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</si>
  <si>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</si>
  <si>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</si>
  <si>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</si>
  <si>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</si>
  <si>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</si>
  <si>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</si>
  <si>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</si>
  <si>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</si>
  <si>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</si>
  <si>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</si>
  <si>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</si>
  <si>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</si>
  <si>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</si>
  <si>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</si>
  <si>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</si>
  <si>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</si>
  <si>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</si>
  <si>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</si>
  <si>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</si>
  <si>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</si>
  <si>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</si>
  <si>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</si>
  <si>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</si>
  <si>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</si>
  <si>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</si>
  <si>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</si>
  <si>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</si>
  <si>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</si>
  <si>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</si>
  <si>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</si>
  <si>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</si>
  <si>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</si>
  <si>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</si>
  <si>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</si>
  <si>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</si>
  <si>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</si>
  <si>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</si>
  <si>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</si>
  <si>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</si>
  <si>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</si>
  <si>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</si>
  <si>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</si>
  <si>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</si>
  <si>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</si>
  <si>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</si>
  <si>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</si>
  <si>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</si>
  <si>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</si>
  <si>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</si>
  <si>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</si>
  <si>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</si>
  <si>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</si>
  <si>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</si>
  <si>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</si>
  <si>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</si>
  <si>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</si>
  <si>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</si>
  <si>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</si>
  <si>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</si>
  <si>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</si>
  <si>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</si>
  <si>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</si>
  <si>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</si>
  <si>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</si>
  <si>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</si>
  <si>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</si>
  <si>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</si>
  <si>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</si>
  <si>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</si>
  <si>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</si>
  <si>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</si>
  <si>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</si>
  <si>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</si>
  <si>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</si>
  <si>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</si>
  <si>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</si>
  <si>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</si>
  <si>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</si>
  <si>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</si>
  <si>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</si>
  <si>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</si>
  <si>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</si>
  <si>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</si>
  <si>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</si>
  <si>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</si>
  <si>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</si>
  <si>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</si>
  <si>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</si>
  <si>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</si>
  <si>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</si>
  <si>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</si>
  <si>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</si>
  <si>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</si>
  <si>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</si>
  <si>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</si>
  <si>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</si>
  <si>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</si>
  <si>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</si>
  <si>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</si>
  <si>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</si>
  <si>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</si>
  <si>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</si>
  <si>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</si>
  <si>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</si>
  <si>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</si>
  <si>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</si>
  <si>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</si>
  <si>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</si>
  <si>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</si>
  <si>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</si>
  <si>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</si>
  <si>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</si>
  <si>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</si>
  <si>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</si>
  <si>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</si>
  <si>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</si>
  <si>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</si>
  <si>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</si>
  <si>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</si>
  <si>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</si>
  <si>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</si>
  <si>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</si>
  <si>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</si>
  <si>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</si>
  <si>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</si>
  <si>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</si>
  <si>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</si>
  <si>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</si>
  <si>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</si>
  <si>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</si>
  <si>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</si>
  <si>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</si>
  <si>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</si>
  <si>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</si>
  <si>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</si>
  <si>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</si>
  <si>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</si>
  <si>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</si>
  <si>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</si>
  <si>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</si>
  <si>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</si>
  <si>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</si>
  <si>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</si>
  <si>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</si>
  <si>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</si>
  <si>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</si>
  <si>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</si>
  <si>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</si>
  <si>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</si>
  <si>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</si>
  <si>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</si>
  <si>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</si>
  <si>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</si>
  <si>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</si>
  <si>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</si>
  <si>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</si>
  <si>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</si>
  <si>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</si>
  <si>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</si>
  <si>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</si>
  <si>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</si>
  <si>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</si>
  <si>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</si>
  <si>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</si>
  <si>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</si>
  <si>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</si>
  <si>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</si>
  <si>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</si>
  <si>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</si>
  <si>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</si>
  <si>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</si>
  <si>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</si>
  <si>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</si>
  <si>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</si>
  <si>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</si>
  <si>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</si>
  <si>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</si>
  <si>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</si>
  <si>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</si>
  <si>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</si>
  <si>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</si>
  <si>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</si>
  <si>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</si>
  <si>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</si>
  <si>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</si>
  <si>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</si>
  <si>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</si>
  <si>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</si>
  <si>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</si>
  <si>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</si>
  <si>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</si>
  <si>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</si>
  <si>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</si>
  <si>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</si>
  <si>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</si>
  <si>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</si>
  <si>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</si>
  <si>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</si>
  <si>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</si>
  <si>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</si>
  <si>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</si>
  <si>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</si>
  <si>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</si>
  <si>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</si>
  <si>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</si>
  <si>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</si>
  <si>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</si>
  <si>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</si>
  <si>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</si>
  <si>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</si>
  <si>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</si>
  <si>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</si>
  <si>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</si>
  <si>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</si>
  <si>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</si>
  <si>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</si>
  <si>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</si>
  <si>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</si>
  <si>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</si>
  <si>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</si>
  <si>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</si>
  <si>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</si>
  <si>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</si>
  <si>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</si>
  <si>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</si>
  <si>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</si>
  <si>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</si>
  <si>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</si>
  <si>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</si>
  <si>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</si>
  <si>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</si>
  <si>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</si>
  <si>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</si>
  <si>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</si>
  <si>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</si>
  <si>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</si>
  <si>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</si>
  <si>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</si>
  <si>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</si>
  <si>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</si>
  <si>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</si>
  <si>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</si>
  <si>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</si>
  <si>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</si>
  <si>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</si>
  <si>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</si>
  <si>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</si>
  <si>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</si>
  <si>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</si>
  <si>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</si>
  <si>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</si>
  <si>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</si>
  <si>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</si>
  <si>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</si>
  <si>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</si>
  <si>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</si>
  <si>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</si>
  <si>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</si>
  <si>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</si>
  <si>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</si>
  <si>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</si>
  <si>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</si>
  <si>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</si>
  <si>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</si>
  <si>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</si>
  <si>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</si>
  <si>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</si>
  <si>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</si>
  <si>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</si>
  <si>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</si>
  <si>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</si>
  <si>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</si>
  <si>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</si>
  <si>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</si>
  <si>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</si>
  <si>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</si>
  <si>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</si>
  <si>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</si>
  <si>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</si>
  <si>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</si>
  <si>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</si>
  <si>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</si>
  <si>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</si>
  <si>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</si>
  <si>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</si>
  <si>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</si>
  <si>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</si>
  <si>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</si>
  <si>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</si>
  <si>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</si>
  <si>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</si>
  <si>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</si>
  <si>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</si>
  <si>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</si>
  <si>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</si>
  <si>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</si>
  <si>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</si>
  <si>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</si>
  <si>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</si>
  <si>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</si>
  <si>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</si>
  <si>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</si>
  <si>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</si>
  <si>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</si>
  <si>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</si>
  <si>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</si>
  <si>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</si>
  <si>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</si>
  <si>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</si>
  <si>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</si>
  <si>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</si>
  <si>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</si>
  <si>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</si>
  <si>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</si>
  <si>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</si>
  <si>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</si>
  <si>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</si>
  <si>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</si>
  <si>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</si>
  <si>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</si>
  <si>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</si>
  <si>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</si>
  <si>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</si>
  <si>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</si>
  <si>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</si>
  <si>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</si>
  <si>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</si>
  <si>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</si>
  <si>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</si>
  <si>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</si>
  <si>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</si>
  <si>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</si>
  <si>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</si>
  <si>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</si>
  <si>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</si>
  <si>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</si>
  <si>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</si>
  <si>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</si>
  <si>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</si>
  <si>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</si>
  <si>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</si>
  <si>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</si>
  <si>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</si>
  <si>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</si>
  <si>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</si>
  <si>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</si>
  <si>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</si>
  <si>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</si>
  <si>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</si>
  <si>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</si>
  <si>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</si>
  <si>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</si>
  <si>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</si>
  <si>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</si>
  <si>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</si>
  <si>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</si>
  <si>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</si>
  <si>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</si>
  <si>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</si>
  <si>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</si>
  <si>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</si>
  <si>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</si>
  <si>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</si>
  <si>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</si>
  <si>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</si>
  <si>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</si>
  <si>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</si>
  <si>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</si>
  <si>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</si>
  <si>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</si>
  <si>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</si>
  <si>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</si>
  <si>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</si>
  <si>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</si>
  <si>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</si>
  <si>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</si>
  <si>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</si>
  <si>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</si>
  <si>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</si>
  <si>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</si>
  <si>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</si>
  <si>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</si>
  <si>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</si>
  <si>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</si>
  <si>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</si>
  <si>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</si>
  <si>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</si>
  <si>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</si>
  <si>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</si>
  <si>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</si>
  <si>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</si>
  <si>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</si>
  <si>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</si>
  <si>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</si>
  <si>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</si>
  <si>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</si>
  <si>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</si>
  <si>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</si>
  <si>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</si>
  <si>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</si>
  <si>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</si>
  <si>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</si>
  <si>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</si>
  <si>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</si>
  <si>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</si>
  <si>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</si>
  <si>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</si>
  <si>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</si>
  <si>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</si>
  <si>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</si>
  <si>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</si>
  <si>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</si>
  <si>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</si>
  <si>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</si>
  <si>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</si>
  <si>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</si>
  <si>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</si>
  <si>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</si>
  <si>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</si>
  <si>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</si>
  <si>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</si>
  <si>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</si>
  <si>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</si>
  <si>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</si>
  <si>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</si>
  <si>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</si>
  <si>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</si>
  <si>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</si>
  <si>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</si>
  <si>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</si>
  <si>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</si>
  <si>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</si>
  <si>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</si>
  <si>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</si>
  <si>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</si>
  <si>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</si>
  <si>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</si>
  <si>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</si>
  <si>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</si>
  <si>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</si>
  <si>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</si>
  <si>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</si>
  <si>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</si>
  <si>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</si>
  <si>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</si>
  <si>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</si>
  <si>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</si>
  <si>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</si>
  <si>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</si>
  <si>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</si>
  <si>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</si>
  <si>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</si>
  <si>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</si>
  <si>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</si>
  <si>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</si>
  <si>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</si>
  <si>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</si>
  <si>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</si>
  <si>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</si>
  <si>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</si>
  <si>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</si>
  <si>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</si>
  <si>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</si>
  <si>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</si>
  <si>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</si>
  <si>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</si>
  <si>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</si>
  <si>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</si>
  <si>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</si>
  <si>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</si>
  <si>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</si>
  <si>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</si>
  <si>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</si>
  <si>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</si>
  <si>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</si>
  <si>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</si>
  <si>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</si>
  <si>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</si>
  <si>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</si>
  <si>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</si>
  <si>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</si>
  <si>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</si>
  <si>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</si>
  <si>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</si>
  <si>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</si>
  <si>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</si>
  <si>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</si>
  <si>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</si>
  <si>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</si>
  <si>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</si>
  <si>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</si>
  <si>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</si>
  <si>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</si>
  <si>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</si>
  <si>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</si>
  <si>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</si>
  <si>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</si>
  <si>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</si>
  <si>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</si>
  <si>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</si>
  <si>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</si>
  <si>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</si>
  <si>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</si>
  <si>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</si>
  <si>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</si>
  <si>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</si>
  <si>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</si>
  <si>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</si>
  <si>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</si>
  <si>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</si>
  <si>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</si>
  <si>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</si>
  <si>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</si>
  <si>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</si>
  <si>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</si>
  <si>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</si>
  <si>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</si>
  <si>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</si>
  <si>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</si>
  <si>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</si>
  <si>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</si>
  <si>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</si>
  <si>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</si>
  <si>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</si>
  <si>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</si>
  <si>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</si>
  <si>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</si>
  <si>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</si>
  <si>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</si>
  <si>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</si>
  <si>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</si>
  <si>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</si>
  <si>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</si>
  <si>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</si>
  <si>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</si>
  <si>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</si>
  <si>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</si>
  <si>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</si>
  <si>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</si>
  <si>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</si>
  <si>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</si>
  <si>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</si>
  <si>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</si>
  <si>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</si>
  <si>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</si>
  <si>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</si>
  <si>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</si>
  <si>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</si>
  <si>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</si>
  <si>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</si>
  <si>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</si>
  <si>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</si>
  <si>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</si>
  <si>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</si>
  <si>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</si>
  <si>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</si>
  <si>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</si>
  <si>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</si>
  <si>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</si>
  <si>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</si>
  <si>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</si>
  <si>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</si>
  <si>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</si>
  <si>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</si>
  <si>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</si>
  <si>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</si>
  <si>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</si>
  <si>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</si>
  <si>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</si>
  <si>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</si>
  <si>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</si>
  <si>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</si>
  <si>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</si>
  <si>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</si>
  <si>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</si>
  <si>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</si>
  <si>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</si>
  <si>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</si>
  <si>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</si>
  <si>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</si>
  <si>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</si>
  <si>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</si>
  <si>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</si>
  <si>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</si>
  <si>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</si>
  <si>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</si>
  <si>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</si>
  <si>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</si>
  <si>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</si>
  <si>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</si>
  <si>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</si>
  <si>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</si>
  <si>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</si>
  <si>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</si>
  <si>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</si>
  <si>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</si>
  <si>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</si>
  <si>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</si>
  <si>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</si>
  <si>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</si>
  <si>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</si>
  <si>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</si>
  <si>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</si>
  <si>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</si>
  <si>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</si>
  <si>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</si>
  <si>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</si>
  <si>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</si>
  <si>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</si>
  <si>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</si>
  <si>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</si>
  <si>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</si>
  <si>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</si>
  <si>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</si>
  <si>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</si>
  <si>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</si>
  <si>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</si>
  <si>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</si>
  <si>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</si>
  <si>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</si>
  <si>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</si>
  <si>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</si>
  <si>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</si>
  <si>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</si>
  <si>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</si>
  <si>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</si>
  <si>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</si>
  <si>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</si>
  <si>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</si>
  <si>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</si>
  <si>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</si>
  <si>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</si>
  <si>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</si>
  <si>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</si>
  <si>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</si>
  <si>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</si>
  <si>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</si>
  <si>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</si>
  <si>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</si>
  <si>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</si>
  <si>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</si>
  <si>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</si>
  <si>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</si>
  <si>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</si>
  <si>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</si>
  <si>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</si>
  <si>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</si>
  <si>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</si>
  <si>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</si>
  <si>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</si>
  <si>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</si>
  <si>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</si>
  <si>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</si>
  <si>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</si>
  <si>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</si>
  <si>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</si>
  <si>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</si>
  <si>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</si>
  <si>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</si>
  <si>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</si>
  <si>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</si>
  <si>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</si>
  <si>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</si>
  <si>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</si>
  <si>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</si>
  <si>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</si>
  <si>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</si>
  <si>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</si>
  <si>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</si>
  <si>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</si>
  <si>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</si>
  <si>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</si>
  <si>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</si>
  <si>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</si>
  <si>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</si>
  <si>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</si>
  <si>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</si>
  <si>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</si>
  <si>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</si>
  <si>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</si>
  <si>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</si>
  <si>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</si>
  <si>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</si>
  <si>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</si>
  <si>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</si>
  <si>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</si>
  <si>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</si>
  <si>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</si>
  <si>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</si>
  <si>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</si>
  <si>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</si>
  <si>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</si>
  <si>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</si>
  <si>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</si>
  <si>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</si>
  <si>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</si>
  <si>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</si>
  <si>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</si>
  <si>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</si>
  <si>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</si>
  <si>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</si>
  <si>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</si>
  <si>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</si>
  <si>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</si>
  <si>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</si>
  <si>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</si>
  <si>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</si>
  <si>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</si>
  <si>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</si>
  <si>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</si>
  <si>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</si>
  <si>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</si>
  <si>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</si>
  <si>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</si>
  <si>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</si>
  <si>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</si>
  <si>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</si>
  <si>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</si>
  <si>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</si>
  <si>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</si>
  <si>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</si>
  <si>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</si>
  <si>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</si>
  <si>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</si>
  <si>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</si>
  <si>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</si>
  <si>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</si>
  <si>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</si>
  <si>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</si>
  <si>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</si>
  <si>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</si>
  <si>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</si>
  <si>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</si>
  <si>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</si>
  <si>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</si>
  <si>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</si>
  <si>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</si>
  <si>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</si>
  <si>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</si>
  <si>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</si>
  <si>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</si>
  <si>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</si>
  <si>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</si>
  <si>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</si>
  <si>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</si>
  <si>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</si>
  <si>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</si>
  <si>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</si>
  <si>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</si>
  <si>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</si>
  <si>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</si>
  <si>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</si>
  <si>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</si>
  <si>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</si>
  <si>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</si>
  <si>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</si>
  <si>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</si>
  <si>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</si>
  <si>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</si>
  <si>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</si>
  <si>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</si>
  <si>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</si>
  <si>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</si>
  <si>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</si>
  <si>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</si>
  <si>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</si>
  <si>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</si>
  <si>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</si>
  <si>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</si>
  <si>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</si>
  <si>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</si>
  <si>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</si>
  <si>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</si>
  <si>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</si>
  <si>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</si>
  <si>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</si>
  <si>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</si>
  <si>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</si>
  <si>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</si>
  <si>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</si>
  <si>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</si>
  <si>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</si>
  <si>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</si>
  <si>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</si>
  <si>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</si>
  <si>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</si>
  <si>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</si>
  <si>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</si>
  <si>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</si>
  <si>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</si>
  <si>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</si>
  <si>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</si>
  <si>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</si>
  <si>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</si>
  <si>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</si>
  <si>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</si>
  <si>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</si>
  <si>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</si>
  <si>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</si>
  <si>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</si>
  <si>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</si>
  <si>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</si>
  <si>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</si>
  <si>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</si>
  <si>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</si>
  <si>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</si>
  <si>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</si>
  <si>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</si>
  <si>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</si>
  <si>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</si>
  <si>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</si>
  <si>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</si>
  <si>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</si>
  <si>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</si>
  <si>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</si>
  <si>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</si>
  <si>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</si>
  <si>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</si>
  <si>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</si>
  <si>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</si>
  <si>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</si>
  <si>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</si>
  <si>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</si>
  <si>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</si>
  <si>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</si>
  <si>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</si>
  <si>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</si>
  <si>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</si>
  <si>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</si>
  <si>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</si>
  <si>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</si>
  <si>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</si>
  <si>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</si>
  <si>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</si>
  <si>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</si>
  <si>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</si>
  <si>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</si>
  <si>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</si>
  <si>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</si>
  <si>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</si>
  <si>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</si>
  <si>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</si>
  <si>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</si>
  <si>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</si>
  <si>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</si>
  <si>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</si>
  <si>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</si>
  <si>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</si>
  <si>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</si>
  <si>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</si>
  <si>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</si>
  <si>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</si>
  <si>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</si>
  <si>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</si>
  <si>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</si>
  <si>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</si>
  <si>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</si>
  <si>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</si>
  <si>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</si>
  <si>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</si>
  <si>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</si>
  <si>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</si>
  <si>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</si>
  <si>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</si>
  <si>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</si>
  <si>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</si>
  <si>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</si>
  <si>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</si>
  <si>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</si>
  <si>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</si>
  <si>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</si>
  <si>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</si>
  <si>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</si>
  <si>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</si>
  <si>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</si>
  <si>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</si>
  <si>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</si>
  <si>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</si>
  <si>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</si>
  <si>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</si>
  <si>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</si>
  <si>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</si>
  <si>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</si>
  <si>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</si>
  <si>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</si>
  <si>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</si>
  <si>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</si>
  <si>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</si>
  <si>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</si>
  <si>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</si>
  <si>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</si>
  <si>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</si>
  <si>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</si>
  <si>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</si>
  <si>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</si>
  <si>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</si>
  <si>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</si>
  <si>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</si>
  <si>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</si>
  <si>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</si>
  <si>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</si>
  <si>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</si>
  <si>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</si>
  <si>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</si>
  <si>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</si>
  <si>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</si>
  <si>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</si>
  <si>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</si>
  <si>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</si>
  <si>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</si>
  <si>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</si>
  <si>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</si>
  <si>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</si>
  <si>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</si>
  <si>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</si>
  <si>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</si>
  <si>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</si>
  <si>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</si>
  <si>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</si>
  <si>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</si>
  <si>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</si>
  <si>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</si>
  <si>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</si>
  <si>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</si>
  <si>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</si>
  <si>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</si>
  <si>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</si>
  <si>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</si>
  <si>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</si>
  <si>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</si>
  <si>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</si>
  <si>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</si>
  <si>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</si>
  <si>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</si>
  <si>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</si>
  <si>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</si>
  <si>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</si>
  <si>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</si>
  <si>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</si>
  <si>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</si>
  <si>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</si>
  <si>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</si>
  <si>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</si>
  <si>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</si>
  <si>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</si>
  <si>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</si>
  <si>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</si>
  <si>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</si>
  <si>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</si>
  <si>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</si>
  <si>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</si>
  <si>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</si>
  <si>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</si>
  <si>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</si>
  <si>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</si>
  <si>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</si>
  <si>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</si>
  <si>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</si>
  <si>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</si>
  <si>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</si>
  <si>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</si>
  <si>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</si>
  <si>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</si>
  <si>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</si>
  <si>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</si>
  <si>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</si>
  <si>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</si>
  <si>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</si>
  <si>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</si>
  <si>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</si>
  <si>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</si>
  <si>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</si>
  <si>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</si>
  <si>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</si>
  <si>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</si>
  <si>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</si>
  <si>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</si>
  <si>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</si>
  <si>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</si>
  <si>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</si>
  <si>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</si>
  <si>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</si>
  <si>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</si>
  <si>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</si>
  <si>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</si>
  <si>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</si>
  <si>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</si>
  <si>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</si>
  <si>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</si>
  <si>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</si>
  <si>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</si>
  <si>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</si>
  <si>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</si>
  <si>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</si>
  <si>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</si>
  <si>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</si>
  <si>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</si>
  <si>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</si>
  <si>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</si>
  <si>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</si>
  <si>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</si>
  <si>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</si>
  <si>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</si>
  <si>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</si>
  <si>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</si>
  <si>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</si>
  <si>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</si>
  <si>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</si>
  <si>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</si>
  <si>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</si>
  <si>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</si>
  <si>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</si>
  <si>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</si>
  <si>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</si>
  <si>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</si>
  <si>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</si>
  <si>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</si>
  <si>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</si>
  <si>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</si>
  <si>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</si>
  <si>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</si>
  <si>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</si>
  <si>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</si>
  <si>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</si>
  <si>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</si>
  <si>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</si>
  <si>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</si>
  <si>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</si>
  <si>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</si>
  <si>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</si>
  <si>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</si>
  <si>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</si>
  <si>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</si>
  <si>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</si>
  <si>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</si>
  <si>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</si>
  <si>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</si>
  <si>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</si>
  <si>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</si>
  <si>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</si>
  <si>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</si>
  <si>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</si>
  <si>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</si>
  <si>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</si>
  <si>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</si>
  <si>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</si>
  <si>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</si>
  <si>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</si>
  <si>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</si>
  <si>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</si>
  <si>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</si>
  <si>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</si>
  <si>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</si>
  <si>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</si>
  <si>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</si>
  <si>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</si>
  <si>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</si>
  <si>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</si>
  <si>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</si>
  <si>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</si>
  <si>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</si>
  <si>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</si>
  <si>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</si>
  <si>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</si>
  <si>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</si>
  <si>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</si>
  <si>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</si>
  <si>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</si>
  <si>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</si>
  <si>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</si>
  <si>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</si>
  <si>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</si>
  <si>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</si>
  <si>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</si>
  <si>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</si>
  <si>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</si>
  <si>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</si>
  <si>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</si>
  <si>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</si>
  <si>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</si>
  <si>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</si>
  <si>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</si>
  <si>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</si>
  <si>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</si>
  <si>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</si>
  <si>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</si>
  <si>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</si>
  <si>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</si>
  <si>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</si>
  <si>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</si>
  <si>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</si>
  <si>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</si>
  <si>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</si>
  <si>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</si>
  <si>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</si>
  <si>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</si>
  <si>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</si>
  <si>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</si>
  <si>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</si>
  <si>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</si>
  <si>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</si>
  <si>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</si>
  <si>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</si>
  <si>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</si>
  <si>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</si>
  <si>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</si>
  <si>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</si>
  <si>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</si>
  <si>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</si>
  <si>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</si>
  <si>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</si>
  <si>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</si>
  <si>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</si>
  <si>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</si>
  <si>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</si>
  <si>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</si>
  <si>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</si>
  <si>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</si>
  <si>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</si>
  <si>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</si>
  <si>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</si>
  <si>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</si>
  <si>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</si>
  <si>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</si>
  <si>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</si>
  <si>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</si>
  <si>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</si>
  <si>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</si>
  <si>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</si>
  <si>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</si>
  <si>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</si>
  <si>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</si>
  <si>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</si>
  <si>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</si>
  <si>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</si>
  <si>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</si>
  <si>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</si>
  <si>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</si>
  <si>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</si>
  <si>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</si>
  <si>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</si>
  <si>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</si>
  <si>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</si>
  <si>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</si>
  <si>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</si>
  <si>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</si>
  <si>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</si>
  <si>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</si>
  <si>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</si>
  <si>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</si>
  <si>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</si>
  <si>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</si>
  <si>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</si>
  <si>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</si>
  <si>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</si>
  <si>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</si>
  <si>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</si>
  <si>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</si>
  <si>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</si>
  <si>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</si>
  <si>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</si>
  <si>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</si>
  <si>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</si>
  <si>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</si>
  <si>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</si>
  <si>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</si>
  <si>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</si>
  <si>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</si>
  <si>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</si>
  <si>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</si>
  <si>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</si>
  <si>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</si>
  <si>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</si>
  <si>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</si>
  <si>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</si>
  <si>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</si>
  <si>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</si>
  <si>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</si>
  <si>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</si>
  <si>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</si>
  <si>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</si>
  <si>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</si>
  <si>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</si>
  <si>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</si>
  <si>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</si>
  <si>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</si>
  <si>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</si>
  <si>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</si>
  <si>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</si>
  <si>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</si>
  <si>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</si>
  <si>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</si>
  <si>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</si>
  <si>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</si>
  <si>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</si>
  <si>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</si>
  <si>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</si>
  <si>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</si>
  <si>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</si>
  <si>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</si>
  <si>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</si>
  <si>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</si>
  <si>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</si>
  <si>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</si>
  <si>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</si>
  <si>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</si>
  <si>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</si>
  <si>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</si>
  <si>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</si>
  <si>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</si>
  <si>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</si>
  <si>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</si>
  <si>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</si>
  <si>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</si>
  <si>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</si>
  <si>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</si>
  <si>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</si>
  <si>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</si>
  <si>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</si>
  <si>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</si>
  <si>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</si>
  <si>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</si>
  <si>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</si>
  <si>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</si>
  <si>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</si>
  <si>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</si>
  <si>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</si>
  <si>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</si>
  <si>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</si>
  <si>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</si>
  <si>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</si>
  <si>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</si>
  <si>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</si>
  <si>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</si>
  <si>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</si>
  <si>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</si>
  <si>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</si>
  <si>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</si>
  <si>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</si>
  <si>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</si>
  <si>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</si>
  <si>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</si>
  <si>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</si>
  <si>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</si>
  <si>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</si>
  <si>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</si>
  <si>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</si>
  <si>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</si>
  <si>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</si>
  <si>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</si>
  <si>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</si>
  <si>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</si>
  <si>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</si>
  <si>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</si>
  <si>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</si>
  <si>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</si>
  <si>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</si>
  <si>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</si>
  <si>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</si>
  <si>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</si>
  <si>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</si>
  <si>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</si>
  <si>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</si>
  <si>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</si>
  <si>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</si>
  <si>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</si>
  <si>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</si>
  <si>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</si>
  <si>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</si>
  <si>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</si>
  <si>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</si>
  <si>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</si>
  <si>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</si>
  <si>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</si>
  <si>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</si>
  <si>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</si>
  <si>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</si>
  <si>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</si>
  <si>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</si>
  <si>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</si>
  <si>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</si>
  <si>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</si>
  <si>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</si>
  <si>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</si>
  <si>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</si>
  <si>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</si>
  <si>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</si>
  <si>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</si>
  <si>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</si>
  <si>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</si>
  <si>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</si>
  <si>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</si>
  <si>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</si>
  <si>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</si>
  <si>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</si>
  <si>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</si>
  <si>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</si>
  <si>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</si>
  <si>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</si>
  <si>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</si>
  <si>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</si>
  <si>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</si>
  <si>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</si>
  <si>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</si>
  <si>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</si>
  <si>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</si>
  <si>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</si>
  <si>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</si>
  <si>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</si>
  <si>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</si>
  <si>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</si>
  <si>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</si>
  <si>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</si>
  <si>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</si>
  <si>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</si>
  <si>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</si>
  <si>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</si>
  <si>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</si>
  <si>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</si>
  <si>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</si>
  <si>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</si>
  <si>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</si>
  <si>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</si>
  <si>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</si>
  <si>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</si>
  <si>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</si>
  <si>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</si>
  <si>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</si>
  <si>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</si>
  <si>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</si>
  <si>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</si>
  <si>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</si>
  <si>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</si>
  <si>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</si>
  <si>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</si>
  <si>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</si>
  <si>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</si>
  <si>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</si>
  <si>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</si>
  <si>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</si>
  <si>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</si>
  <si>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</si>
  <si>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</si>
  <si>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</si>
  <si>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</si>
  <si>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</si>
  <si>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</si>
  <si>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</si>
  <si>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</si>
  <si>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</si>
  <si>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</si>
  <si>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</si>
  <si>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</si>
  <si>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</si>
  <si>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</si>
  <si>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</si>
  <si>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</si>
  <si>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</si>
  <si>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</si>
  <si>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</si>
  <si>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</si>
  <si>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</si>
  <si>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</si>
  <si>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</si>
  <si>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</si>
  <si>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</si>
  <si>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</si>
  <si>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</si>
  <si>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</si>
  <si>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</si>
  <si>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</si>
  <si>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</si>
  <si>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</si>
  <si>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</si>
  <si>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</si>
  <si>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</si>
  <si>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</si>
  <si>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</si>
  <si>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</si>
  <si>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</si>
  <si>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</si>
  <si>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</si>
  <si>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</si>
  <si>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</si>
  <si>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</si>
  <si>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</si>
  <si>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</si>
  <si>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</si>
  <si>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</si>
  <si>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</si>
  <si>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</si>
  <si>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</si>
  <si>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</si>
  <si>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</si>
  <si>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</si>
  <si>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</si>
  <si>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</si>
  <si>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</si>
  <si>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</si>
  <si>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</si>
  <si>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</si>
  <si>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</si>
  <si>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</si>
  <si>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</si>
  <si>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</si>
  <si>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</si>
  <si>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</si>
  <si>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</si>
  <si>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</si>
  <si>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</si>
  <si>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</si>
  <si>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</si>
  <si>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</si>
  <si>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</si>
  <si>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</si>
  <si>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</si>
  <si>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</si>
  <si>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</si>
  <si>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</si>
  <si>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</si>
  <si>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</si>
  <si>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</si>
  <si>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</si>
  <si>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</si>
  <si>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</si>
  <si>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</si>
  <si>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</si>
  <si>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</si>
  <si>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</si>
  <si>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</si>
  <si>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</si>
  <si>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</si>
  <si>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</si>
  <si>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</si>
  <si>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</si>
  <si>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</si>
  <si>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</si>
  <si>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</si>
  <si>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</si>
  <si>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</si>
  <si>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</si>
  <si>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</si>
  <si>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</si>
  <si>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</si>
  <si>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</si>
  <si>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</si>
  <si>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</si>
  <si>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</si>
  <si>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</si>
  <si>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</si>
  <si>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</si>
  <si>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</si>
  <si>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</si>
  <si>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</si>
  <si>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</si>
  <si>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</si>
  <si>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</si>
  <si>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</si>
  <si>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</si>
  <si>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</si>
  <si>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</si>
  <si>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</si>
  <si>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</si>
  <si>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</si>
  <si>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</si>
  <si>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</si>
  <si>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</si>
  <si>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</si>
  <si>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</si>
  <si>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</si>
  <si>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</si>
  <si>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</si>
  <si>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</si>
  <si>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</si>
  <si>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</si>
  <si>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</si>
  <si>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</si>
  <si>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</si>
  <si>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</si>
  <si>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</si>
  <si>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</si>
  <si>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</si>
  <si>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</si>
  <si>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</si>
  <si>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</si>
  <si>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</si>
  <si>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</si>
  <si>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</si>
  <si>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</si>
  <si>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</si>
  <si>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</si>
  <si>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</si>
  <si>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</si>
  <si>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</si>
  <si>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</si>
  <si>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</si>
  <si>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</si>
  <si>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</si>
  <si>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</si>
  <si>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</si>
  <si>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</si>
  <si>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</si>
  <si>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</si>
  <si>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</si>
  <si>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</si>
  <si>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</si>
  <si>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</si>
  <si>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</si>
  <si>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</si>
  <si>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</si>
  <si>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</si>
  <si>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</si>
  <si>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</si>
  <si>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</si>
  <si>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</si>
  <si>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</si>
  <si>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</si>
  <si>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</si>
  <si>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</si>
  <si>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</si>
  <si>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</si>
  <si>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</si>
  <si>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</si>
  <si>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</si>
  <si>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</si>
  <si>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</si>
  <si>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</si>
  <si>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</si>
  <si>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</si>
  <si>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</si>
  <si>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</si>
  <si>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</si>
  <si>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</si>
  <si>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</si>
  <si>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</si>
  <si>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</si>
  <si>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</si>
  <si>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</si>
  <si>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</si>
  <si>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</si>
  <si>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</si>
  <si>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</si>
  <si>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</si>
  <si>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</si>
  <si>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</si>
  <si>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</si>
  <si>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</si>
  <si>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</si>
  <si>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</si>
  <si>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</si>
  <si>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</si>
  <si>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</si>
  <si>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</si>
  <si>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</si>
  <si>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</si>
  <si>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</si>
  <si>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</si>
  <si>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</si>
  <si>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</si>
  <si>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</si>
  <si>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</si>
  <si>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</si>
  <si>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</si>
  <si>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</si>
  <si>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</si>
  <si>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</si>
  <si>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</si>
  <si>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</si>
  <si>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</si>
  <si>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</si>
  <si>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</si>
  <si>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</si>
  <si>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</si>
  <si>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</si>
  <si>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</si>
  <si>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</si>
  <si>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</si>
  <si>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</si>
  <si>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</si>
  <si>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</si>
  <si>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</si>
  <si>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</si>
  <si>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</si>
  <si>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</si>
  <si>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</si>
  <si>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</si>
  <si>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</si>
  <si>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</si>
  <si>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</si>
  <si>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</si>
  <si>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</si>
  <si>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</si>
  <si>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</si>
  <si>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</si>
  <si>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</si>
  <si>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</si>
  <si>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</si>
  <si>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</si>
  <si>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</si>
  <si>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</si>
  <si>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</si>
  <si>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</si>
  <si>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</si>
  <si>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</si>
  <si>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</si>
  <si>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</si>
  <si>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</si>
  <si>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</si>
  <si>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</si>
  <si>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</si>
  <si>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</si>
  <si>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</si>
  <si>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</si>
  <si>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</si>
  <si>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</si>
  <si>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</si>
  <si>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</si>
  <si>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</si>
  <si>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</si>
  <si>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</si>
  <si>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</si>
  <si>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</si>
  <si>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</si>
  <si>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</si>
  <si>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</si>
  <si>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</si>
  <si>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</si>
  <si>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</si>
  <si>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</si>
  <si>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</si>
  <si>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</si>
  <si>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</si>
  <si>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</si>
  <si>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</si>
  <si>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</si>
  <si>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</si>
  <si>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</si>
  <si>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</si>
  <si>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</si>
  <si>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</si>
  <si>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</si>
  <si>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</si>
  <si>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</si>
  <si>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</si>
  <si>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</si>
  <si>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</si>
  <si>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</si>
  <si>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</si>
  <si>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</si>
  <si>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</si>
  <si>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</si>
  <si>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</si>
  <si>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</si>
  <si>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</si>
  <si>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</si>
  <si>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</si>
  <si>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</si>
  <si>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</si>
  <si>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</si>
  <si>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</si>
  <si>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</si>
  <si>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</si>
  <si>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</si>
  <si>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</si>
  <si>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</si>
  <si>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</si>
  <si>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</si>
  <si>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</si>
  <si>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</si>
  <si>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</si>
  <si>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</si>
  <si>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</si>
  <si>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</si>
  <si>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</si>
  <si>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</si>
  <si>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</si>
  <si>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</si>
  <si>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</si>
  <si>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</si>
  <si>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</si>
  <si>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</si>
  <si>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</si>
  <si>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</si>
  <si>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</si>
  <si>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</si>
  <si>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</si>
  <si>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</si>
  <si>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</si>
  <si>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</si>
  <si>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</si>
  <si>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</si>
  <si>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</si>
  <si>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</si>
  <si>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</si>
  <si>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</si>
  <si>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</si>
  <si>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</si>
  <si>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</si>
  <si>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</si>
  <si>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</si>
  <si>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</si>
  <si>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</si>
  <si>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</si>
  <si>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</si>
  <si>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</si>
  <si>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</si>
  <si>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</si>
  <si>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</si>
  <si>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</si>
  <si>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</si>
  <si>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</si>
  <si>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</si>
  <si>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</si>
  <si>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</si>
  <si>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</si>
  <si>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</si>
  <si>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</si>
  <si>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</si>
  <si>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</si>
  <si>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</si>
  <si>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</si>
  <si>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</si>
  <si>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</si>
  <si>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</si>
  <si>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</si>
  <si>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</si>
  <si>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</si>
  <si>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</si>
  <si>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</si>
  <si>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</si>
  <si>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</si>
  <si>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</si>
  <si>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</si>
  <si>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</si>
  <si>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</si>
  <si>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</si>
  <si>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</si>
  <si>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</si>
  <si>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</si>
  <si>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</si>
  <si>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</si>
  <si>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</si>
  <si>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</si>
  <si>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</si>
  <si>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</si>
  <si>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</si>
  <si>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</si>
  <si>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</si>
  <si>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</si>
  <si>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</si>
  <si>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</si>
  <si>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</si>
  <si>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</si>
  <si>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</si>
  <si>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</si>
  <si>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</si>
  <si>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</si>
  <si>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</si>
  <si>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</si>
  <si>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</si>
  <si>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</si>
  <si>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</si>
  <si>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</si>
  <si>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</si>
  <si>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</si>
  <si>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</si>
  <si>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</si>
  <si>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</si>
  <si>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</si>
  <si>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</si>
  <si>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</si>
  <si>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</si>
  <si>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</si>
  <si>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</si>
  <si>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</si>
  <si>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</si>
  <si>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</si>
  <si>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</si>
  <si>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</si>
  <si>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</si>
  <si>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</si>
  <si>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</si>
  <si>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</si>
  <si>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</si>
  <si>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</si>
  <si>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</si>
  <si>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</si>
  <si>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</si>
  <si>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</si>
  <si>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</si>
  <si>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</si>
  <si>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</si>
  <si>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</si>
  <si>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</si>
  <si>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</si>
  <si>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</si>
  <si>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</si>
  <si>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</si>
  <si>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</si>
  <si>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</si>
  <si>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</si>
  <si>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</si>
  <si>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</si>
  <si>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</si>
  <si>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</si>
  <si>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</si>
  <si>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</si>
  <si>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</si>
  <si>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</si>
  <si>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</si>
  <si>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</si>
  <si>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</si>
  <si>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</si>
  <si>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</si>
  <si>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</si>
  <si>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</si>
  <si>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</si>
  <si>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</si>
  <si>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</si>
  <si>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</si>
  <si>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</si>
  <si>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</si>
  <si>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</si>
  <si>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</si>
  <si>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</si>
  <si>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</si>
  <si>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</si>
  <si>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</si>
  <si>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</si>
  <si>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</si>
  <si>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</si>
  <si>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</si>
  <si>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</si>
  <si>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</si>
  <si>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</si>
  <si>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</si>
  <si>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</si>
  <si>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</si>
  <si>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</si>
  <si>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</si>
  <si>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</si>
  <si>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</si>
  <si>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</si>
  <si>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</si>
  <si>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</si>
  <si>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</si>
  <si>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</si>
  <si>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</si>
  <si>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</si>
  <si>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</si>
  <si>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</si>
  <si>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</si>
  <si>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</si>
  <si>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</si>
  <si>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</si>
  <si>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</si>
  <si>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</si>
  <si>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</si>
  <si>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</si>
  <si>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</si>
  <si>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</si>
  <si>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</si>
  <si>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</si>
  <si>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</si>
  <si>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</si>
  <si>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</si>
  <si>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</si>
  <si>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</si>
  <si>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</si>
  <si>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</si>
  <si>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</si>
  <si>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</si>
  <si>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</si>
  <si>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</si>
  <si>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</si>
  <si>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</si>
  <si>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</si>
  <si>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</si>
  <si>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</si>
  <si>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</si>
  <si>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</si>
  <si>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</si>
  <si>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</si>
  <si>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</si>
  <si>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</si>
  <si>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</si>
  <si>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</si>
  <si>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</si>
  <si>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</si>
  <si>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</si>
  <si>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</si>
  <si>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</si>
  <si>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</si>
  <si>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</si>
  <si>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</si>
  <si>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</si>
  <si>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</si>
  <si>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</si>
  <si>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</si>
  <si>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</si>
  <si>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</si>
  <si>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</si>
  <si>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</si>
  <si>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</si>
  <si>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</si>
  <si>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</si>
  <si>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</si>
  <si>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</si>
  <si>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</si>
  <si>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</si>
  <si>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</si>
  <si>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</si>
  <si>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</si>
  <si>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</si>
  <si>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</si>
  <si>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</si>
  <si>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</si>
  <si>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</si>
  <si>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</si>
  <si>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</si>
  <si>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</si>
  <si>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</si>
  <si>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</si>
  <si>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</si>
  <si>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</si>
  <si>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</si>
  <si>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</si>
  <si>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</si>
  <si>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</si>
  <si>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</si>
  <si>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</si>
  <si>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</si>
  <si>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</si>
  <si>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</si>
  <si>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</si>
  <si>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</si>
  <si>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</si>
  <si>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</si>
  <si>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</si>
  <si>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</si>
  <si>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</si>
  <si>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</si>
  <si>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</si>
  <si>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</si>
  <si>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</si>
  <si>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</si>
  <si>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</si>
  <si>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</si>
  <si>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</si>
  <si>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</si>
  <si>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</si>
  <si>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</si>
  <si>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</si>
  <si>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</si>
  <si>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</si>
  <si>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</si>
  <si>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</si>
  <si>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</si>
  <si>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</si>
  <si>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</si>
  <si>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</si>
  <si>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</si>
  <si>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</si>
  <si>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</si>
  <si>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</si>
  <si>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</si>
  <si>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</si>
  <si>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</si>
  <si>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</si>
  <si>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</si>
  <si>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</si>
  <si>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</si>
  <si>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</si>
  <si>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</si>
  <si>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</si>
  <si>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</si>
  <si>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</si>
  <si>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</si>
  <si>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</si>
  <si>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</si>
  <si>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</si>
  <si>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</si>
  <si>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</si>
  <si>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</si>
  <si>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</si>
  <si>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</si>
  <si>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</si>
  <si>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</si>
  <si>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</si>
  <si>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</si>
  <si>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</si>
  <si>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</si>
  <si>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</si>
  <si>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</si>
  <si>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</si>
  <si>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</si>
  <si>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</si>
  <si>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</si>
  <si>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</si>
  <si>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</si>
  <si>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</si>
  <si>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</si>
  <si>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</si>
  <si>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</si>
  <si>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</si>
  <si>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</si>
  <si>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</si>
  <si>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</si>
  <si>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</si>
  <si>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</si>
  <si>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</si>
  <si>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</si>
  <si>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</si>
  <si>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</si>
  <si>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</si>
  <si>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</si>
  <si>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</si>
  <si>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</si>
  <si>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</si>
  <si>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</si>
  <si>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</si>
  <si>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</si>
  <si>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</si>
  <si>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</si>
  <si>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</si>
  <si>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</si>
  <si>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</si>
  <si>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</si>
  <si>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</si>
  <si>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</si>
  <si>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</si>
  <si>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</si>
  <si>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</si>
  <si>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</si>
  <si>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</si>
  <si>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</si>
  <si>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</si>
  <si>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</si>
  <si>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</si>
  <si>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</si>
  <si>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</si>
  <si>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</si>
  <si>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</si>
  <si>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</si>
  <si>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</si>
  <si>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</si>
  <si>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</si>
  <si>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</si>
  <si>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</si>
  <si>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</si>
  <si>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</si>
  <si>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</si>
  <si>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</si>
  <si>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</si>
  <si>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</si>
  <si>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</si>
  <si>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</si>
  <si>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</si>
  <si>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</si>
  <si>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</si>
  <si>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</si>
  <si>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</si>
  <si>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</si>
  <si>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</si>
  <si>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</si>
  <si>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</si>
  <si>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</si>
  <si>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</si>
  <si>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</si>
  <si>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</si>
  <si>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</si>
  <si>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</si>
  <si>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</si>
  <si>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</si>
  <si>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</si>
  <si>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</si>
  <si>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</si>
  <si>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</si>
  <si>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</si>
  <si>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</si>
  <si>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</si>
  <si>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</si>
  <si>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</si>
  <si>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</si>
  <si>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</si>
  <si>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</si>
  <si>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</si>
  <si>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</si>
  <si>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</si>
  <si>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</si>
  <si>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</si>
  <si>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</si>
  <si>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</si>
  <si>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</si>
  <si>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</si>
  <si>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</si>
  <si>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</si>
  <si>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</si>
  <si>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</si>
  <si>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</si>
  <si>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</si>
  <si>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</si>
  <si>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</si>
  <si>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</si>
  <si>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</si>
  <si>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</si>
  <si>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</si>
  <si>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</si>
  <si>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</si>
  <si>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</si>
  <si>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</si>
  <si>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</si>
  <si>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</si>
  <si>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</si>
  <si>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</si>
  <si>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</si>
  <si>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</si>
  <si>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</si>
  <si>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</si>
  <si>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</si>
  <si>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</si>
  <si>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</si>
  <si>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</si>
  <si>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</si>
  <si>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</si>
  <si>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</si>
  <si>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</si>
  <si>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</si>
  <si>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</si>
  <si>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</si>
  <si>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</si>
  <si>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</si>
  <si>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</si>
  <si>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</si>
  <si>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</si>
  <si>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</si>
  <si>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</si>
  <si>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</si>
  <si>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</si>
  <si>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</si>
  <si>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</si>
  <si>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</si>
  <si>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</si>
  <si>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</si>
  <si>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</si>
  <si>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</si>
  <si>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</si>
  <si>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</si>
  <si>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</si>
  <si>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</si>
  <si>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</si>
  <si>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</si>
  <si>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</si>
  <si>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</si>
  <si>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</si>
  <si>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</si>
  <si>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</si>
  <si>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</si>
  <si>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</si>
  <si>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</si>
  <si>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</si>
  <si>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</si>
  <si>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</si>
  <si>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</si>
  <si>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</si>
  <si>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</si>
  <si>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</si>
  <si>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</si>
  <si>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</si>
  <si>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</si>
  <si>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</si>
  <si>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</si>
  <si>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</si>
  <si>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</si>
  <si>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</si>
  <si>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</si>
  <si>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</si>
  <si>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</si>
  <si>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</si>
  <si>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</si>
  <si>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</si>
  <si>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</si>
  <si>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</si>
  <si>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</si>
  <si>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</si>
  <si>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</si>
  <si>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</si>
  <si>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</si>
  <si>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</si>
  <si>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</si>
  <si>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</si>
  <si>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</si>
  <si>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</si>
  <si>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</si>
  <si>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</si>
  <si>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</si>
  <si>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</si>
  <si>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</si>
  <si>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</si>
  <si>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</si>
  <si>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</si>
  <si>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</si>
  <si>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</si>
  <si>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</si>
  <si>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</si>
  <si>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</si>
  <si>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</si>
  <si>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</si>
  <si>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</si>
  <si>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</si>
  <si>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</si>
  <si>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</si>
  <si>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</si>
  <si>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</si>
  <si>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</si>
  <si>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</si>
  <si>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</si>
  <si>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</si>
  <si>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</si>
  <si>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</si>
  <si>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</si>
  <si>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</si>
  <si>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</si>
  <si>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</si>
  <si>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</si>
  <si>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</si>
  <si>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</si>
  <si>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</si>
  <si>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</si>
  <si>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</si>
  <si>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</si>
  <si>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</si>
  <si>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</si>
  <si>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</si>
  <si>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</si>
  <si>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</si>
  <si>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</si>
  <si>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</si>
  <si>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</si>
  <si>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</si>
  <si>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</si>
  <si>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</si>
  <si>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</si>
  <si>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</si>
  <si>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</si>
  <si>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</si>
  <si>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</si>
  <si>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</si>
  <si>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</si>
  <si>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</si>
  <si>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</si>
  <si>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</si>
  <si>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</si>
  <si>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</si>
  <si>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</si>
  <si>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</si>
  <si>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</si>
  <si>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</si>
  <si>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</si>
  <si>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</si>
  <si>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</si>
  <si>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</si>
  <si>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</si>
  <si>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</si>
  <si>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</si>
  <si>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</si>
  <si>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</si>
  <si>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</si>
  <si>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</si>
  <si>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</si>
  <si>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</si>
  <si>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</si>
  <si>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</si>
  <si>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</si>
  <si>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</si>
  <si>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</si>
  <si>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</si>
  <si>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</si>
  <si>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</si>
  <si>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</si>
  <si>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</si>
  <si>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</si>
  <si>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</si>
  <si>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</si>
  <si>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</si>
  <si>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</si>
  <si>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</si>
  <si>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</si>
  <si>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</si>
  <si>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</si>
  <si>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</si>
  <si>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</si>
  <si>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</si>
  <si>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</si>
  <si>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</si>
  <si>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</si>
  <si>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</si>
  <si>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</si>
  <si>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</si>
  <si>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</si>
  <si>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</si>
  <si>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</si>
  <si>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</si>
  <si>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</si>
  <si>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</si>
  <si>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</si>
  <si>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</si>
  <si>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</si>
  <si>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</si>
  <si>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</si>
  <si>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</si>
  <si>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</si>
  <si>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</si>
  <si>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</si>
  <si>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</si>
  <si>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</si>
  <si>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</si>
  <si>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</si>
  <si>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</si>
  <si>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</si>
  <si>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</si>
  <si>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</si>
  <si>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</si>
  <si>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</si>
  <si>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</si>
  <si>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</si>
  <si>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</si>
  <si>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</si>
  <si>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</si>
  <si>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</si>
  <si>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</si>
  <si>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</si>
  <si>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</si>
  <si>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</si>
  <si>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</si>
  <si>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</si>
  <si>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</si>
  <si>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</si>
  <si>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</si>
  <si>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</si>
  <si>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</si>
  <si>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</si>
  <si>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</si>
  <si>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</si>
  <si>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</si>
  <si>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</si>
  <si>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</si>
  <si>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</si>
  <si>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</si>
  <si>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</si>
  <si>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</si>
  <si>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</si>
  <si>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</si>
  <si>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</si>
  <si>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</si>
  <si>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</si>
  <si>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</si>
  <si>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</si>
  <si>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</si>
  <si>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</si>
  <si>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</si>
  <si>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</si>
  <si>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</si>
  <si>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</si>
  <si>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</si>
  <si>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</si>
  <si>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</si>
  <si>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</si>
  <si>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</si>
  <si>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</si>
  <si>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</si>
  <si>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</si>
  <si>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</si>
  <si>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</si>
  <si>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</si>
  <si>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</si>
  <si>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</si>
  <si>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</si>
  <si>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</si>
  <si>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</si>
  <si>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</si>
  <si>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</si>
  <si>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</si>
  <si>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</si>
  <si>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</si>
  <si>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</si>
  <si>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</si>
  <si>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</si>
  <si>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</si>
  <si>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</si>
  <si>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</si>
  <si>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</si>
  <si>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</si>
  <si>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</si>
  <si>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</si>
  <si>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</si>
  <si>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</si>
  <si>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</si>
  <si>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</si>
  <si>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</si>
  <si>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</si>
  <si>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</si>
  <si>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</si>
  <si>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</si>
  <si>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</si>
  <si>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</si>
  <si>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</si>
  <si>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</si>
  <si>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</si>
  <si>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</si>
  <si>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</si>
  <si>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</si>
  <si>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</si>
  <si>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</si>
  <si>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</si>
  <si>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</si>
  <si>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</si>
  <si>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</si>
  <si>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</si>
  <si>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</si>
  <si>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</si>
  <si>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</si>
  <si>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</si>
  <si>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</si>
  <si>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</si>
  <si>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</si>
  <si>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</si>
  <si>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</si>
  <si>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</si>
  <si>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</si>
  <si>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</si>
  <si>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</si>
  <si>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</si>
  <si>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</si>
  <si>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</si>
  <si>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</si>
  <si>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</si>
  <si>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</si>
  <si>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</si>
  <si>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</si>
  <si>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</si>
  <si>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</si>
  <si>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</si>
  <si>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</si>
  <si>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</si>
  <si>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</si>
  <si>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</si>
  <si>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</si>
  <si>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</si>
  <si>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</si>
  <si>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</si>
  <si>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</si>
  <si>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</si>
  <si>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</si>
  <si>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</si>
  <si>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</si>
  <si>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</si>
  <si>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</si>
  <si>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</si>
  <si>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</si>
  <si>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</si>
  <si>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</si>
  <si>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</si>
  <si>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</si>
  <si>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</si>
  <si>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</si>
  <si>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</si>
  <si>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</si>
  <si>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</si>
  <si>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</si>
  <si>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</si>
  <si>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</si>
  <si>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</si>
  <si>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</si>
  <si>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</si>
  <si>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</si>
  <si>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</si>
  <si>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</si>
  <si>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</si>
  <si>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</si>
  <si>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</si>
  <si>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</si>
  <si>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</si>
  <si>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</si>
  <si>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</si>
  <si>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</si>
  <si>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</si>
  <si>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</si>
  <si>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</si>
  <si>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</si>
  <si>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</si>
  <si>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</si>
  <si>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</si>
  <si>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</si>
  <si>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</si>
  <si>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</si>
  <si>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</si>
  <si>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</si>
  <si>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</si>
  <si>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</si>
  <si>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</si>
  <si>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</si>
  <si>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</si>
  <si>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</si>
  <si>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</si>
  <si>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</si>
  <si>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</si>
  <si>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</si>
  <si>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</si>
  <si>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</si>
  <si>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</si>
  <si>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</si>
  <si>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</si>
  <si>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</si>
  <si>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</si>
  <si>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</si>
  <si>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</si>
  <si>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</si>
  <si>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</si>
  <si>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</si>
  <si>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</si>
  <si>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</si>
  <si>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</si>
  <si>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</si>
  <si>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</si>
  <si>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</si>
  <si>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</si>
  <si>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</si>
  <si>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</si>
  <si>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</si>
  <si>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</si>
  <si>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</si>
  <si>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</si>
  <si>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</si>
  <si>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</si>
  <si>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</si>
  <si>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</si>
  <si>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</si>
  <si>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</si>
  <si>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</si>
  <si>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</si>
  <si>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</si>
  <si>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</si>
  <si>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</si>
  <si>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</si>
  <si>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</si>
  <si>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</si>
  <si>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</si>
  <si>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</si>
  <si>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</si>
  <si>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</si>
  <si>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</si>
  <si>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</si>
  <si>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</si>
  <si>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</si>
  <si>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</si>
  <si>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</si>
  <si>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</si>
  <si>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</si>
  <si>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</si>
  <si>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</si>
  <si>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</si>
  <si>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</si>
  <si>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</si>
  <si>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</si>
  <si>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</si>
  <si>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</si>
  <si>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</si>
  <si>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</si>
  <si>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</si>
  <si>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</si>
  <si>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</si>
  <si>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</si>
  <si>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</si>
  <si>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</si>
  <si>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</si>
  <si>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</si>
  <si>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</si>
  <si>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</si>
  <si>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</si>
  <si>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</si>
  <si>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</si>
  <si>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</si>
  <si>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</si>
  <si>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</si>
  <si>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</si>
  <si>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</si>
  <si>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</si>
  <si>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</si>
  <si>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</si>
  <si>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</si>
  <si>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</si>
  <si>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</si>
  <si>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</si>
  <si>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</si>
  <si>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</si>
  <si>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</si>
  <si>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</si>
  <si>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</si>
  <si>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</si>
  <si>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</si>
  <si>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</si>
  <si>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</si>
  <si>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</si>
  <si>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</si>
  <si>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</si>
  <si>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</si>
  <si>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</si>
  <si>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</si>
  <si>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</si>
  <si>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</si>
  <si>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</si>
  <si>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</si>
  <si>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</si>
  <si>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</si>
  <si>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</si>
  <si>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</si>
  <si>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</si>
  <si>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</si>
  <si>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</si>
  <si>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</si>
  <si>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</si>
  <si>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</si>
  <si>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</si>
  <si>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</si>
  <si>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</si>
  <si>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</si>
  <si>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</si>
  <si>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</si>
  <si>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</si>
  <si>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</si>
  <si>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</si>
  <si>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</si>
  <si>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</si>
  <si>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</si>
  <si>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</si>
  <si>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</si>
  <si>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</si>
  <si>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</si>
  <si>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</si>
  <si>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</si>
  <si>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</si>
  <si>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</si>
  <si>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</si>
  <si>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</si>
  <si>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</si>
  <si>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</si>
  <si>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</si>
  <si>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</si>
  <si>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</si>
  <si>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</si>
  <si>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</si>
  <si>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</si>
  <si>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</si>
  <si>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</si>
  <si>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</si>
  <si>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</si>
  <si>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</si>
  <si>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</si>
  <si>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</si>
  <si>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</si>
  <si>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</si>
  <si>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</si>
  <si>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</si>
  <si>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</si>
  <si>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</si>
  <si>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</si>
  <si>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</si>
  <si>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</si>
  <si>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</si>
  <si>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</si>
  <si>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</si>
  <si>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</si>
  <si>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</si>
  <si>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</si>
  <si>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</si>
  <si>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</si>
  <si>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</si>
  <si>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</si>
  <si>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</si>
  <si>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</si>
  <si>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</si>
  <si>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</si>
  <si>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</si>
  <si>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</si>
  <si>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</si>
  <si>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</si>
  <si>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</si>
  <si>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</si>
  <si>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</si>
  <si>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</si>
  <si>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</si>
  <si>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</si>
  <si>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</si>
  <si>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</si>
  <si>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</si>
  <si>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</si>
  <si>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</si>
  <si>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</si>
  <si>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</si>
  <si>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</si>
  <si>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</si>
  <si>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</si>
  <si>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</si>
  <si>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</si>
  <si>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</si>
  <si>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</si>
  <si>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</si>
  <si>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</si>
  <si>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</si>
  <si>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</si>
  <si>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</si>
  <si>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</si>
  <si>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</si>
  <si>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</si>
  <si>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</si>
  <si>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</si>
  <si>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</si>
  <si>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</si>
  <si>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</si>
  <si>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</si>
  <si>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</si>
  <si>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</si>
  <si>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</si>
  <si>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</si>
  <si>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</si>
  <si>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</si>
  <si>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</si>
  <si>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</si>
  <si>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</si>
  <si>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</si>
  <si>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</si>
  <si>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</si>
  <si>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</si>
  <si>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</si>
  <si>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</si>
  <si>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</si>
  <si>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</si>
  <si>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</si>
  <si>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</si>
  <si>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</si>
  <si>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</si>
  <si>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</si>
  <si>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</si>
  <si>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</si>
  <si>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</si>
  <si>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</si>
  <si>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</si>
  <si>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</si>
  <si>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</si>
  <si>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</si>
  <si>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</si>
  <si>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</si>
  <si>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</si>
  <si>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</si>
  <si>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</si>
  <si>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</si>
  <si>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</si>
  <si>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</si>
  <si>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</si>
  <si>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</si>
  <si>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</si>
  <si>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</si>
  <si>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</si>
  <si>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</si>
  <si>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</si>
  <si>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</si>
  <si>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</si>
  <si>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</si>
  <si>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</si>
  <si>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</si>
  <si>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</si>
  <si>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</si>
  <si>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</si>
  <si>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</si>
  <si>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</si>
  <si>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</si>
  <si>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</si>
  <si>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</si>
  <si>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</si>
  <si>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</si>
  <si>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</si>
  <si>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</si>
  <si>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</si>
  <si>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</si>
  <si>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</si>
  <si>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</si>
  <si>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</si>
  <si>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</si>
  <si>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</si>
  <si>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</si>
  <si>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</si>
  <si>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</si>
  <si>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</si>
  <si>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</si>
  <si>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</si>
  <si>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</si>
  <si>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</si>
  <si>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</si>
  <si>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</si>
  <si>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</si>
  <si>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</si>
  <si>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</si>
  <si>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</si>
  <si>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</si>
  <si>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</si>
  <si>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</si>
  <si>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</si>
  <si>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</si>
  <si>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</si>
  <si>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</si>
  <si>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</si>
  <si>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</si>
  <si>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</si>
  <si>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</si>
  <si>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</si>
  <si>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</si>
  <si>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</si>
  <si>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</si>
  <si>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</si>
  <si>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</si>
  <si>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</si>
  <si>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</si>
  <si>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</si>
  <si>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</si>
  <si>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</si>
  <si>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</si>
  <si>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</si>
  <si>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</si>
  <si>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</si>
  <si>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</si>
  <si>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</si>
  <si>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</si>
  <si>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</si>
  <si>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</si>
  <si>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</si>
  <si>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</si>
  <si>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</si>
  <si>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</si>
  <si>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</si>
  <si>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</si>
  <si>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</si>
  <si>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</si>
  <si>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</si>
  <si>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</si>
  <si>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</si>
  <si>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</si>
  <si>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</si>
  <si>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</si>
  <si>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</si>
  <si>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</si>
  <si>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</si>
  <si>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</si>
  <si>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</si>
  <si>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</si>
  <si>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</si>
  <si>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</si>
  <si>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</si>
  <si>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</si>
  <si>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</si>
  <si>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</si>
  <si>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</si>
  <si>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</si>
  <si>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</si>
  <si>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</si>
  <si>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</si>
  <si>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</si>
  <si>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</si>
  <si>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</si>
  <si>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</si>
  <si>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</si>
  <si>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</si>
  <si>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</si>
  <si>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</si>
  <si>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</si>
  <si>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</si>
  <si>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</si>
  <si>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</si>
  <si>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</si>
  <si>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</si>
  <si>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</si>
  <si>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</si>
  <si>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</si>
  <si>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</si>
  <si>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</si>
  <si>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</si>
  <si>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</si>
  <si>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</si>
  <si>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</si>
  <si>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</si>
  <si>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</si>
  <si>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</si>
  <si>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</si>
  <si>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</si>
  <si>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</si>
  <si>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</si>
  <si>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</si>
  <si>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</si>
  <si>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</si>
  <si>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</si>
  <si>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</si>
  <si>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</si>
  <si>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</si>
  <si>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</si>
  <si>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</si>
  <si>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</si>
  <si>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</si>
  <si>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</si>
  <si>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</si>
  <si>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</si>
  <si>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</si>
  <si>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</si>
  <si>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</si>
  <si>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</si>
  <si>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</si>
  <si>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</si>
  <si>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</si>
  <si>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</si>
  <si>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</si>
  <si>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</si>
  <si>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</si>
  <si>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</si>
  <si>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</si>
  <si>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</si>
  <si>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</si>
  <si>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</si>
  <si>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</si>
  <si>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</si>
  <si>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</si>
  <si>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</si>
  <si>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</si>
  <si>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</si>
  <si>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</si>
  <si>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</si>
  <si>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</si>
  <si>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</si>
  <si>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</si>
  <si>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</si>
  <si>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</si>
  <si>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</si>
  <si>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</si>
  <si>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</si>
  <si>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</si>
  <si>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</si>
  <si>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</si>
  <si>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</si>
  <si>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</si>
  <si>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</si>
  <si>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</si>
  <si>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</si>
  <si>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</si>
  <si>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</si>
  <si>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</si>
  <si>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</si>
  <si>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</si>
  <si>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</si>
  <si>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</si>
  <si>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</si>
  <si>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</si>
  <si>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</si>
  <si>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</si>
  <si>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</si>
  <si>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</si>
  <si>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</si>
  <si>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</si>
  <si>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</si>
  <si>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</si>
  <si>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</si>
  <si>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</si>
  <si>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</si>
  <si>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</si>
  <si>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</si>
  <si>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</si>
  <si>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</si>
  <si>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</si>
  <si>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</si>
  <si>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</si>
  <si>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</si>
  <si>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</si>
  <si>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</si>
  <si>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</si>
  <si>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</si>
  <si>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</si>
  <si>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</si>
  <si>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</si>
  <si>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</si>
  <si>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</si>
  <si>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</si>
  <si>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</si>
  <si>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</si>
  <si>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</si>
  <si>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</si>
  <si>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</si>
  <si>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</si>
  <si>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</si>
  <si>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</si>
  <si>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</si>
  <si>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</si>
  <si>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</si>
  <si>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</si>
  <si>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</si>
  <si>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</si>
  <si>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</si>
  <si>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</si>
  <si>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</si>
  <si>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</si>
  <si>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</si>
  <si>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</si>
  <si>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</si>
  <si>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</si>
  <si>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</si>
  <si>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</si>
  <si>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</si>
  <si>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</si>
  <si>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</si>
  <si>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</si>
  <si>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</si>
  <si>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</si>
  <si>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</si>
  <si>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</si>
  <si>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</si>
  <si>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</si>
  <si>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</si>
  <si>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</si>
  <si>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</si>
  <si>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</si>
  <si>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</si>
  <si>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</si>
  <si>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</si>
  <si>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</si>
  <si>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</si>
  <si>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</si>
  <si>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</si>
  <si>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</si>
  <si>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</si>
  <si>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</si>
  <si>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</si>
  <si>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</si>
  <si>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</si>
  <si>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</si>
  <si>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</si>
  <si>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</si>
  <si>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</si>
  <si>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</si>
  <si>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</si>
  <si>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</si>
  <si>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</si>
  <si>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</si>
  <si>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</si>
  <si>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</si>
  <si>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</si>
  <si>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</si>
  <si>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</si>
  <si>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</si>
  <si>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</si>
  <si>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</si>
  <si>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</si>
  <si>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</si>
  <si>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</si>
  <si>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</si>
  <si>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</si>
  <si>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</si>
  <si>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</si>
  <si>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</si>
  <si>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</si>
  <si>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</si>
  <si>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</si>
  <si>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</si>
  <si>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</si>
  <si>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</si>
  <si>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</si>
  <si>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</si>
  <si>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</si>
  <si>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</si>
  <si>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</si>
  <si>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</si>
  <si>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</si>
  <si>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</si>
  <si>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</si>
  <si>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</si>
  <si>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</si>
  <si>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</si>
  <si>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</si>
  <si>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</si>
  <si>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</si>
  <si>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</si>
  <si>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</si>
  <si>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</si>
  <si>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</si>
  <si>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</si>
  <si>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</si>
  <si>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</si>
  <si>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</si>
  <si>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</si>
  <si>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</si>
  <si>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</si>
  <si>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</si>
  <si>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</si>
  <si>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</si>
  <si>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</si>
  <si>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</si>
  <si>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</si>
  <si>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</si>
  <si>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</si>
  <si>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</si>
  <si>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</si>
  <si>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</si>
  <si>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</si>
  <si>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</si>
  <si>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</si>
  <si>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</si>
  <si>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</si>
  <si>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</si>
  <si>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</si>
  <si>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</si>
  <si>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</si>
  <si>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</si>
  <si>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</si>
  <si>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</si>
  <si>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</si>
  <si>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</si>
  <si>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</si>
  <si>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</si>
  <si>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</si>
  <si>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</si>
  <si>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</si>
  <si>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</si>
  <si>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</si>
  <si>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</si>
  <si>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</si>
  <si>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</si>
  <si>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</si>
  <si>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</si>
  <si>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</si>
  <si>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</si>
  <si>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</si>
  <si>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</si>
  <si>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</si>
  <si>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</si>
  <si>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</si>
  <si>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</si>
  <si>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</si>
  <si>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</si>
  <si>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</si>
  <si>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</si>
  <si>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</si>
  <si>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</si>
  <si>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</si>
  <si>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</si>
  <si>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</si>
  <si>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</si>
  <si>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</si>
  <si>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</si>
  <si>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</si>
  <si>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</si>
  <si>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</si>
  <si>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</si>
  <si>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</si>
  <si>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</si>
  <si>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</si>
  <si>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</si>
  <si>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</si>
  <si>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</si>
  <si>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</si>
  <si>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</si>
  <si>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</si>
  <si>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</si>
  <si>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</si>
  <si>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</si>
  <si>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</si>
  <si>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</si>
  <si>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</si>
  <si>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</si>
  <si>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</si>
  <si>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</si>
  <si>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</si>
  <si>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</si>
  <si>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</si>
  <si>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</si>
  <si>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</si>
  <si>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</si>
  <si>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</si>
  <si>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</si>
  <si>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</si>
  <si>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</si>
  <si>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</si>
  <si>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</si>
  <si>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</si>
  <si>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</si>
  <si>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</si>
  <si>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</si>
  <si>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</si>
  <si>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</si>
  <si>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</si>
  <si>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</si>
  <si>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</si>
  <si>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</si>
  <si>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</si>
  <si>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</si>
  <si>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</si>
  <si>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</si>
  <si>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</si>
  <si>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</si>
  <si>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</si>
  <si>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</si>
  <si>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</si>
  <si>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</si>
  <si>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</si>
  <si>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</si>
  <si>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</si>
  <si>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</si>
  <si>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</si>
  <si>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</si>
  <si>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</si>
  <si>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</si>
  <si>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</si>
  <si>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</si>
  <si>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</si>
  <si>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</si>
  <si>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</si>
  <si>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</si>
  <si>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</si>
  <si>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</si>
  <si>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</si>
  <si>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</si>
  <si>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</si>
  <si>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</si>
  <si>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</si>
  <si>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</si>
  <si>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</si>
  <si>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</si>
  <si>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</si>
  <si>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</si>
  <si>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</si>
  <si>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</si>
  <si>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</si>
  <si>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</si>
  <si>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</si>
  <si>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</si>
  <si>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</si>
  <si>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</si>
  <si>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</si>
  <si>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</si>
  <si>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</si>
  <si>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</si>
  <si>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</si>
  <si>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</si>
  <si>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</si>
  <si>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</si>
  <si>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</si>
  <si>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</si>
  <si>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</si>
  <si>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</si>
  <si>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</si>
  <si>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</si>
  <si>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</si>
  <si>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</si>
  <si>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</si>
  <si>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</si>
  <si>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</si>
  <si>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</si>
  <si>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</si>
  <si>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</si>
  <si>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</si>
  <si>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</si>
  <si>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</si>
  <si>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</si>
  <si>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</si>
  <si>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</si>
  <si>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</si>
  <si>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</si>
  <si>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</si>
  <si>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</si>
  <si>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</si>
  <si>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</si>
  <si>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</si>
  <si>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</si>
  <si>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</si>
  <si>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</si>
  <si>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</si>
  <si>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</si>
  <si>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</si>
  <si>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</si>
  <si>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</si>
  <si>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</si>
  <si>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</si>
  <si>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</si>
  <si>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</si>
  <si>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</si>
  <si>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</si>
  <si>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</si>
  <si>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</si>
  <si>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</si>
  <si>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</si>
  <si>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</si>
  <si>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</si>
  <si>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</si>
  <si>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</si>
  <si>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</si>
  <si>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</si>
  <si>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</si>
  <si>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</si>
  <si>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</si>
  <si>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</si>
  <si>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</si>
  <si>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</si>
  <si>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</si>
  <si>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</si>
  <si>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</si>
  <si>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</si>
  <si>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</si>
  <si>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</si>
  <si>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</si>
  <si>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</si>
  <si>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</si>
  <si>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</si>
  <si>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</si>
  <si>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</si>
  <si>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</si>
  <si>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</si>
  <si>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</si>
  <si>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</si>
  <si>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</si>
  <si>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</si>
  <si>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</si>
  <si>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</si>
  <si>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</si>
  <si>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</si>
  <si>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</si>
  <si>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</si>
  <si>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</si>
  <si>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</si>
  <si>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</si>
  <si>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</si>
  <si>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</si>
  <si>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</si>
  <si>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</si>
  <si>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</si>
  <si>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</si>
  <si>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</si>
  <si>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</si>
  <si>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</si>
  <si>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</si>
  <si>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</si>
  <si>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</si>
  <si>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</si>
  <si>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</si>
  <si>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</si>
  <si>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</si>
  <si>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</si>
  <si>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</si>
  <si>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</si>
  <si>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</si>
  <si>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</si>
  <si>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</si>
  <si>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</si>
  <si>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</si>
  <si>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</si>
  <si>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</si>
  <si>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</si>
  <si>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</si>
  <si>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</si>
  <si>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</si>
  <si>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</si>
  <si>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</si>
  <si>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</si>
  <si>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</si>
  <si>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</si>
  <si>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</si>
  <si>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</si>
  <si>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</si>
  <si>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</si>
  <si>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</si>
  <si>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</si>
  <si>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</si>
  <si>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</si>
  <si>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</si>
  <si>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</si>
  <si>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</si>
  <si>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</si>
  <si>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</si>
  <si>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</si>
  <si>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</si>
  <si>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</si>
  <si>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</si>
  <si>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</si>
  <si>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</si>
  <si>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</si>
  <si>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</si>
  <si>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</si>
  <si>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</si>
  <si>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</si>
  <si>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</si>
  <si>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</si>
  <si>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</si>
  <si>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</si>
  <si>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</si>
  <si>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</si>
  <si>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</si>
  <si>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</si>
  <si>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</si>
  <si>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</si>
  <si>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</si>
  <si>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</si>
  <si>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</si>
  <si>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</si>
  <si>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</si>
  <si>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</si>
  <si>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</si>
  <si>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</si>
  <si>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</si>
  <si>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</si>
  <si>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</si>
  <si>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</si>
  <si>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</si>
  <si>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</si>
  <si>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</si>
  <si>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</si>
  <si>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</si>
  <si>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</si>
  <si>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</si>
  <si>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</si>
  <si>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</si>
  <si>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</si>
  <si>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</si>
  <si>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</si>
  <si>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</si>
  <si>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</si>
  <si>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</si>
  <si>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</si>
  <si>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</si>
  <si>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</si>
  <si>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</si>
  <si>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</si>
  <si>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</si>
  <si>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</si>
  <si>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</si>
  <si>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</si>
  <si>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</si>
  <si>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</si>
  <si>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</si>
  <si>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</si>
  <si>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</si>
  <si>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</si>
  <si>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</si>
  <si>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</si>
  <si>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</si>
  <si>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</si>
  <si>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</si>
  <si>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</si>
  <si>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</si>
  <si>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</si>
  <si>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</si>
  <si>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</si>
  <si>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</si>
  <si>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</si>
  <si>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</si>
  <si>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</si>
  <si>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</si>
  <si>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</si>
  <si>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</si>
  <si>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</si>
  <si>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</si>
  <si>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</si>
  <si>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</si>
  <si>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</si>
  <si>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</si>
  <si>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</si>
  <si>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</si>
  <si>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</si>
  <si>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</si>
  <si>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</si>
  <si>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</si>
  <si>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</si>
  <si>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</si>
  <si>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</si>
  <si>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</si>
  <si>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</si>
  <si>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</si>
  <si>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</si>
  <si>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</si>
  <si>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</si>
  <si>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</si>
  <si>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</si>
  <si>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</si>
  <si>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</si>
  <si>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</si>
  <si>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</si>
  <si>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</si>
  <si>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</si>
  <si>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</si>
  <si>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</si>
  <si>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</si>
  <si>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</si>
  <si>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</si>
  <si>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</si>
  <si>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</si>
  <si>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</si>
  <si>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</si>
  <si>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</si>
  <si>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</si>
  <si>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</si>
  <si>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</si>
  <si>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</si>
  <si>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</si>
  <si>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</si>
  <si>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</si>
  <si>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</si>
  <si>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</si>
  <si>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</si>
  <si>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</si>
  <si>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</si>
  <si>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</si>
  <si>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</si>
  <si>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</si>
  <si>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</si>
  <si>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</si>
  <si>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</si>
  <si>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</si>
  <si>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</si>
  <si>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</si>
  <si>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</si>
  <si>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</si>
  <si>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</si>
  <si>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</si>
  <si>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</si>
  <si>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</si>
  <si>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</si>
  <si>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</si>
  <si>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</si>
  <si>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</si>
  <si>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</si>
  <si>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</si>
  <si>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</si>
  <si>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</si>
  <si>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</si>
  <si>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</si>
  <si>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</si>
  <si>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</si>
  <si>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</si>
  <si>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</si>
  <si>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</si>
  <si>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</si>
  <si>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</si>
  <si>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</si>
  <si>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</si>
  <si>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</si>
  <si>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</si>
  <si>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</si>
  <si>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</si>
  <si>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</si>
  <si>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</si>
  <si>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</si>
  <si>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</si>
  <si>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</si>
  <si>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</si>
  <si>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</si>
  <si>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</si>
  <si>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</si>
  <si>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</si>
  <si>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</si>
  <si>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</si>
  <si>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</si>
  <si>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</si>
  <si>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</si>
  <si>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</si>
  <si>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</si>
  <si>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</si>
  <si>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</si>
  <si>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</si>
  <si>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</si>
  <si>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</si>
  <si>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</si>
  <si>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</si>
  <si>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</si>
  <si>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</si>
  <si>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</si>
  <si>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</si>
  <si>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</si>
  <si>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</si>
  <si>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</si>
  <si>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</si>
  <si>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</si>
  <si>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</si>
  <si>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</si>
  <si>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</si>
  <si>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</si>
  <si>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</si>
  <si>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</si>
  <si>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</si>
  <si>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</si>
  <si>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</si>
  <si>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</si>
  <si>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</si>
  <si>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</si>
  <si>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</si>
  <si>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</si>
  <si>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</si>
  <si>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</si>
  <si>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</si>
  <si>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</si>
  <si>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</si>
  <si>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</si>
  <si>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</si>
  <si>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</si>
  <si>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</si>
  <si>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</si>
  <si>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</si>
  <si>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</si>
  <si>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</si>
  <si>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</si>
  <si>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</si>
  <si>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</si>
  <si>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</si>
  <si>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</si>
  <si>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</si>
  <si>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</si>
  <si>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</si>
  <si>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</si>
  <si>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</si>
  <si>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</si>
  <si>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</si>
  <si>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</si>
  <si>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</si>
  <si>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</si>
  <si>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</si>
  <si>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</si>
  <si>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</si>
  <si>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</si>
  <si>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</si>
  <si>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</si>
  <si>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</si>
  <si>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</si>
  <si>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</si>
  <si>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</si>
  <si>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</si>
  <si>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</si>
  <si>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</si>
  <si>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</si>
  <si>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</si>
  <si>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</si>
  <si>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</si>
  <si>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</si>
  <si>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</si>
  <si>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</si>
  <si>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</si>
  <si>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</si>
  <si>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</si>
  <si>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</si>
  <si>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</si>
  <si>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</si>
  <si>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</si>
  <si>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</si>
  <si>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</si>
  <si>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</si>
  <si>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</si>
  <si>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</si>
  <si>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</si>
  <si>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</si>
  <si>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</si>
  <si>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</si>
  <si>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</si>
  <si>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</si>
  <si>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</si>
  <si>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</si>
  <si>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</si>
  <si>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</si>
  <si>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</si>
  <si>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</si>
  <si>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</si>
  <si>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</si>
  <si>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</si>
  <si>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</si>
  <si>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</si>
  <si>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</si>
  <si>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</si>
  <si>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</si>
  <si>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</si>
  <si>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</si>
  <si>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</si>
  <si>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</si>
  <si>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</si>
  <si>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</si>
  <si>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</si>
  <si>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</si>
  <si>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</si>
  <si>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</si>
  <si>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</si>
  <si>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</si>
  <si>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</si>
  <si>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</si>
  <si>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</si>
  <si>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</si>
  <si>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</si>
  <si>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</si>
  <si>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</si>
  <si>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</si>
  <si>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</si>
  <si>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</si>
  <si>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</si>
  <si>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</si>
  <si>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</si>
  <si>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</si>
  <si>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</si>
  <si>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</si>
  <si>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</si>
  <si>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</si>
  <si>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</si>
  <si>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</si>
  <si>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</si>
  <si>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</si>
  <si>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</si>
  <si>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</si>
  <si>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</si>
  <si>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</si>
  <si>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</si>
  <si>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</si>
  <si>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</si>
  <si>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</si>
  <si>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</si>
  <si>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</si>
  <si>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</si>
  <si>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</si>
  <si>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</si>
  <si>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</si>
  <si>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</si>
  <si>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</si>
  <si>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</si>
  <si>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</si>
  <si>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</si>
  <si>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</si>
  <si>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</si>
  <si>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</si>
  <si>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</si>
  <si>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</si>
  <si>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</si>
  <si>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</si>
  <si>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</si>
  <si>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</si>
  <si>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</si>
  <si>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</si>
  <si>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</si>
  <si>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</si>
  <si>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</si>
  <si>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</si>
  <si>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</si>
  <si>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</si>
  <si>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</si>
  <si>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</si>
  <si>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</si>
  <si>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</si>
  <si>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</si>
  <si>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</si>
  <si>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</si>
  <si>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</si>
  <si>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</si>
  <si>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</si>
  <si>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</si>
  <si>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</si>
  <si>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</si>
  <si>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</si>
  <si>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</si>
  <si>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</si>
  <si>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</si>
  <si>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</si>
  <si>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</si>
  <si>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</si>
  <si>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</si>
  <si>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</si>
  <si>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</si>
  <si>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</si>
  <si>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</si>
  <si>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</si>
  <si>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</si>
  <si>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</si>
  <si>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</si>
  <si>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</si>
  <si>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</si>
  <si>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</si>
  <si>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</si>
  <si>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</si>
  <si>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</si>
  <si>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</si>
  <si>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</si>
  <si>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</si>
  <si>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</si>
  <si>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</si>
  <si>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</si>
  <si>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</si>
  <si>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</si>
  <si>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</si>
  <si>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</si>
  <si>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</si>
  <si>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</si>
  <si>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</si>
  <si>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</si>
  <si>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</si>
  <si>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</si>
  <si>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</si>
  <si>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</si>
  <si>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</si>
  <si>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</si>
  <si>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</si>
  <si>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</si>
  <si>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</si>
  <si>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</si>
  <si>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</si>
  <si>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</si>
  <si>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</si>
  <si>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</si>
  <si>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</si>
  <si>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</si>
  <si>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</si>
  <si>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</si>
  <si>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</si>
  <si>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</si>
  <si>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</si>
  <si>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</si>
  <si>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</si>
  <si>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</si>
  <si>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</si>
  <si>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</si>
  <si>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</si>
  <si>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</si>
  <si>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</si>
  <si>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</si>
  <si>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</si>
  <si>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</si>
  <si>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</si>
  <si>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</si>
  <si>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</si>
  <si>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</si>
  <si>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</si>
  <si>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</si>
  <si>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</si>
  <si>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</si>
  <si>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</si>
  <si>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</si>
  <si>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</si>
  <si>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</si>
  <si>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</si>
  <si>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</si>
  <si>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</si>
  <si>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</si>
  <si>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</si>
  <si>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</si>
  <si>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</si>
  <si>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</si>
  <si>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</si>
  <si>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</si>
  <si>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</si>
  <si>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</si>
  <si>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</si>
  <si>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</si>
  <si>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</si>
  <si>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</si>
  <si>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</si>
  <si>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</si>
  <si>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</si>
  <si>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</si>
  <si>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</si>
  <si>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</si>
  <si>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</si>
  <si>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</si>
  <si>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</si>
  <si>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</si>
  <si>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</si>
  <si>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</si>
  <si>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</si>
  <si>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</si>
  <si>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</si>
  <si>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</si>
  <si>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</si>
  <si>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</si>
  <si>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</si>
  <si>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</si>
  <si>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</si>
  <si>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</si>
  <si>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</si>
  <si>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</si>
  <si>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</si>
  <si>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</si>
  <si>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</si>
  <si>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</si>
  <si>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</si>
  <si>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</si>
  <si>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</si>
  <si>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</si>
  <si>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</si>
  <si>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</si>
  <si>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</si>
  <si>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</si>
  <si>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</si>
  <si>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</si>
  <si>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</si>
  <si>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</si>
  <si>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</si>
  <si>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</si>
  <si>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</si>
  <si>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</si>
  <si>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</si>
  <si>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</si>
  <si>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</si>
  <si>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</si>
  <si>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</si>
  <si>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</si>
  <si>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</si>
  <si>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</si>
  <si>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</si>
  <si>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</si>
  <si>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</si>
  <si>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</si>
  <si>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</si>
  <si>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</si>
  <si>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</si>
  <si>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</si>
  <si>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</si>
  <si>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</si>
  <si>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</si>
  <si>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</si>
  <si>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</si>
  <si>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</si>
  <si>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</si>
  <si>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</si>
  <si>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</si>
  <si>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</si>
  <si>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</si>
  <si>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</si>
  <si>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</si>
  <si>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</si>
  <si>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</si>
  <si>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</si>
  <si>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</si>
  <si>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</si>
  <si>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</si>
  <si>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</si>
  <si>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</si>
  <si>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</si>
  <si>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</si>
  <si>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</si>
  <si>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</si>
  <si>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</si>
  <si>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</si>
  <si>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</si>
  <si>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</si>
  <si>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</si>
  <si>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</si>
  <si>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</si>
  <si>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</si>
  <si>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</si>
  <si>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</si>
  <si>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</si>
  <si>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</si>
  <si>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</si>
  <si>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</si>
  <si>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</si>
  <si>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</si>
  <si>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</si>
  <si>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</si>
  <si>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</si>
  <si>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</si>
  <si>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</si>
  <si>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</si>
  <si>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</si>
  <si>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</si>
  <si>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</si>
  <si>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</si>
  <si>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</si>
  <si>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</si>
  <si>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</si>
  <si>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</si>
  <si>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</si>
  <si>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</si>
  <si>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</si>
  <si>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</si>
  <si>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</si>
  <si>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</si>
  <si>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</si>
  <si>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</si>
  <si>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</si>
  <si>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</si>
  <si>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</si>
  <si>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</si>
  <si>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</si>
  <si>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</si>
  <si>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</si>
  <si>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</si>
  <si>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</si>
  <si>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</si>
  <si>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</si>
  <si>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</si>
  <si>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</si>
  <si>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</si>
  <si>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</si>
  <si>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</si>
  <si>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</si>
  <si>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</si>
  <si>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</si>
  <si>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</si>
  <si>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</si>
  <si>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</si>
  <si>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</si>
  <si>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</si>
  <si>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</si>
  <si>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</si>
  <si>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</si>
  <si>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</si>
  <si>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</si>
  <si>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</si>
  <si>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</si>
  <si>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</si>
  <si>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</si>
  <si>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</si>
  <si>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</si>
  <si>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</si>
  <si>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</si>
  <si>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</si>
  <si>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</si>
  <si>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</si>
  <si>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</si>
  <si>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</si>
  <si>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</si>
  <si>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</si>
  <si>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</si>
  <si>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</si>
  <si>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</si>
  <si>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</si>
  <si>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</si>
  <si>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</si>
  <si>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</si>
  <si>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</si>
  <si>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</si>
  <si>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</si>
  <si>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</si>
  <si>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</si>
  <si>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</si>
  <si>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</si>
  <si>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</si>
  <si>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</si>
  <si>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</si>
  <si>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</si>
  <si>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</si>
  <si>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</si>
  <si>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</si>
  <si>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</si>
  <si>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</si>
  <si>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</si>
  <si>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</si>
  <si>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</si>
  <si>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</si>
  <si>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</si>
  <si>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</si>
  <si>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</si>
  <si>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</si>
  <si>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</si>
  <si>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</si>
  <si>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</si>
  <si>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</si>
  <si>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</si>
  <si>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</si>
  <si>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</si>
  <si>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</si>
  <si>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</si>
  <si>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</si>
  <si>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</si>
  <si>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</si>
  <si>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</si>
  <si>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</si>
  <si>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</si>
  <si>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</si>
  <si>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</si>
  <si>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</si>
  <si>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</si>
  <si>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</si>
  <si>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</si>
  <si>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</si>
  <si>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</si>
  <si>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</si>
  <si>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</si>
  <si>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</si>
  <si>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</si>
  <si>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</si>
  <si>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</si>
  <si>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</si>
  <si>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</si>
  <si>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</si>
  <si>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</si>
  <si>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</si>
  <si>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</si>
  <si>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</si>
  <si>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</si>
  <si>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</si>
  <si>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</si>
  <si>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</si>
  <si>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</si>
  <si>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</si>
  <si>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</si>
  <si>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</si>
  <si>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</si>
  <si>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</si>
  <si>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</si>
  <si>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</si>
  <si>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</si>
  <si>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</si>
  <si>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</si>
  <si>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</si>
  <si>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</si>
  <si>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</si>
  <si>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</si>
  <si>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</si>
  <si>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</si>
  <si>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</si>
  <si>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</si>
  <si>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</si>
  <si>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</si>
  <si>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</si>
  <si>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</si>
  <si>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</si>
  <si>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</si>
  <si>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</si>
  <si>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</si>
  <si>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</si>
  <si>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</si>
  <si>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</si>
  <si>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</si>
  <si>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</si>
  <si>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</si>
  <si>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</si>
  <si>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</si>
  <si>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</si>
  <si>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</si>
  <si>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</si>
  <si>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</si>
  <si>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</si>
  <si>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</si>
  <si>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</si>
  <si>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</si>
  <si>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</si>
  <si>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</si>
  <si>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</si>
  <si>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</si>
  <si>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</si>
  <si>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</si>
  <si>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</si>
  <si>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</si>
  <si>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</si>
  <si>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</si>
  <si>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</si>
  <si>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</si>
  <si>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</si>
  <si>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</si>
  <si>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</si>
  <si>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</si>
  <si>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</si>
  <si>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</si>
  <si>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</si>
  <si>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</si>
  <si>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</si>
  <si>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</si>
  <si>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</si>
  <si>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</si>
  <si>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</si>
  <si>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</si>
  <si>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</si>
  <si>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</si>
  <si>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</si>
  <si>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</si>
  <si>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</si>
  <si>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</si>
  <si>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</si>
  <si>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</si>
  <si>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</si>
  <si>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</si>
  <si>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</si>
  <si>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</si>
  <si>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</si>
  <si>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</si>
  <si>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</si>
  <si>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</si>
  <si>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</si>
  <si>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</si>
  <si>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</si>
  <si>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</si>
  <si>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</si>
  <si>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</si>
  <si>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</si>
  <si>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</si>
  <si>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</si>
  <si>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</si>
  <si>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</si>
  <si>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</si>
  <si>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</si>
  <si>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</si>
  <si>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</si>
  <si>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</si>
  <si>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</si>
  <si>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</si>
  <si>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</si>
  <si>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</si>
  <si>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</si>
  <si>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</si>
  <si>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</si>
  <si>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</si>
  <si>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</si>
  <si>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</si>
  <si>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</si>
  <si>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</si>
  <si>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</si>
  <si>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</si>
  <si>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</si>
  <si>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</si>
  <si>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</si>
  <si>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</si>
  <si>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</si>
  <si>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</si>
  <si>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</si>
  <si>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</si>
  <si>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</si>
  <si>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</si>
  <si>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</si>
  <si>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</si>
  <si>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</si>
  <si>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</si>
  <si>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</si>
  <si>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</si>
  <si>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</si>
  <si>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</si>
  <si>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</si>
  <si>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</si>
  <si>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</si>
  <si>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</si>
  <si>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</si>
  <si>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</si>
  <si>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</si>
  <si>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</si>
  <si>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</si>
  <si>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</si>
  <si>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</si>
  <si>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</si>
  <si>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</si>
  <si>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</si>
  <si>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</si>
  <si>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</si>
  <si>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</si>
  <si>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</si>
  <si>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</si>
  <si>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</si>
  <si>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</si>
  <si>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</si>
  <si>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</si>
  <si>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</si>
  <si>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</si>
  <si>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</si>
  <si>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</si>
  <si>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</si>
  <si>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</si>
  <si>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</si>
  <si>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</si>
  <si>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</si>
  <si>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</si>
  <si>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</si>
  <si>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</si>
  <si>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</si>
  <si>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</si>
  <si>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</si>
  <si>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</si>
  <si>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</si>
  <si>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</si>
  <si>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</si>
  <si>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</si>
  <si>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</si>
  <si>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</si>
  <si>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</si>
  <si>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</si>
  <si>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</si>
  <si>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</si>
  <si>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</si>
  <si>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</si>
  <si>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</si>
  <si>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</si>
  <si>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</si>
  <si>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</si>
  <si>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</si>
  <si>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</si>
  <si>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</si>
  <si>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</si>
  <si>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</si>
  <si>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</si>
  <si>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</si>
  <si>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</si>
  <si>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</si>
  <si>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</si>
  <si>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</si>
  <si>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</si>
  <si>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</si>
  <si>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</si>
  <si>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</si>
  <si>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</si>
  <si>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</si>
  <si>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</si>
  <si>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</si>
  <si>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</si>
  <si>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</si>
  <si>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</si>
  <si>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</si>
  <si>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</si>
  <si>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</si>
  <si>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</si>
  <si>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</si>
  <si>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</si>
  <si>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</si>
  <si>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</si>
  <si>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</si>
  <si>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</si>
  <si>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</si>
  <si>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</si>
  <si>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</si>
  <si>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</si>
  <si>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</si>
  <si>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</si>
  <si>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</si>
  <si>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</si>
  <si>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</si>
  <si>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</si>
  <si>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</si>
  <si>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</si>
  <si>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</si>
  <si>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</si>
  <si>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</si>
  <si>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</si>
  <si>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</si>
  <si>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</si>
  <si>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</si>
  <si>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</si>
  <si>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</si>
  <si>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</si>
  <si>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</si>
  <si>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</si>
  <si>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</si>
  <si>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</si>
  <si>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</si>
  <si>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</si>
  <si>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</si>
  <si>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</si>
  <si>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</si>
  <si>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</si>
  <si>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</si>
  <si>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</si>
  <si>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</si>
  <si>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</si>
  <si>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</si>
  <si>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</si>
  <si>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</si>
  <si>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</si>
  <si>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</si>
  <si>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</si>
  <si>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</si>
  <si>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</si>
  <si>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</si>
  <si>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</si>
  <si>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</si>
  <si>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</si>
  <si>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</si>
  <si>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</si>
  <si>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</si>
  <si>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</si>
  <si>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</si>
  <si>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</si>
  <si>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</si>
  <si>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</si>
  <si>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</si>
  <si>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</si>
  <si>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</si>
  <si>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</si>
  <si>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</si>
  <si>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</si>
  <si>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</si>
  <si>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</si>
  <si>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</si>
  <si>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</si>
  <si>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</si>
  <si>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</si>
  <si>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</si>
  <si>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</si>
  <si>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</si>
  <si>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</si>
  <si>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</si>
  <si>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</si>
  <si>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</si>
  <si>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</si>
  <si>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</si>
  <si>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</si>
  <si>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</si>
  <si>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</si>
  <si>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</si>
  <si>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</si>
  <si>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</si>
  <si>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</si>
  <si>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</si>
  <si>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</si>
  <si>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</si>
  <si>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</si>
  <si>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</si>
  <si>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</si>
  <si>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</si>
  <si>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</si>
  <si>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</si>
  <si>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</si>
  <si>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</si>
  <si>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</si>
  <si>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</si>
  <si>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</si>
  <si>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</si>
  <si>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</si>
  <si>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</si>
  <si>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</si>
  <si>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</si>
  <si>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</si>
  <si>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</si>
  <si>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</si>
  <si>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</si>
  <si>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</si>
  <si>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</si>
  <si>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</si>
  <si>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</si>
  <si>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</si>
  <si>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</si>
  <si>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</si>
  <si>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</si>
  <si>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</si>
  <si>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</si>
  <si>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</si>
  <si>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</si>
  <si>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</si>
  <si>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</si>
  <si>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</si>
  <si>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</si>
  <si>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</si>
  <si>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</si>
  <si>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</si>
  <si>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</si>
  <si>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</si>
  <si>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</si>
  <si>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</si>
  <si>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</si>
  <si>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</si>
  <si>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</si>
  <si>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</si>
  <si>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</si>
  <si>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</si>
  <si>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</si>
  <si>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</si>
  <si>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</si>
  <si>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</si>
  <si>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</si>
  <si>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</si>
  <si>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</si>
  <si>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</si>
  <si>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</si>
  <si>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</si>
  <si>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</si>
  <si>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</si>
  <si>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</si>
  <si>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</si>
  <si>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</si>
  <si>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</si>
  <si>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</si>
  <si>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</si>
  <si>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</si>
  <si>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</si>
  <si>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</si>
  <si>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</si>
  <si>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</si>
  <si>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</si>
  <si>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</si>
  <si>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</si>
  <si>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</si>
  <si>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</si>
  <si>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</si>
  <si>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</si>
  <si>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</si>
  <si>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</si>
  <si>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</si>
  <si>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</si>
  <si>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</si>
  <si>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</si>
  <si>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</si>
  <si>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</si>
  <si>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</si>
  <si>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</si>
  <si>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</si>
  <si>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</si>
  <si>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</si>
  <si>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</si>
  <si>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</si>
  <si>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</si>
  <si>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</si>
  <si>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</si>
  <si>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</si>
  <si>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</si>
  <si>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</si>
  <si>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</si>
  <si>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</si>
  <si>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</si>
  <si>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</si>
  <si>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</si>
  <si>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</si>
  <si>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</si>
  <si>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</si>
  <si>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</si>
  <si>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</si>
  <si>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</si>
  <si>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</si>
  <si>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</si>
  <si>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</si>
  <si>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</si>
  <si>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</si>
  <si>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</si>
  <si>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</si>
  <si>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</si>
  <si>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</si>
  <si>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</si>
  <si>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</si>
  <si>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</si>
  <si>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</si>
  <si>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</si>
  <si>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</si>
  <si>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</si>
  <si>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</si>
  <si>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</si>
  <si>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</si>
  <si>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</si>
  <si>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</si>
  <si>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</si>
  <si>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</si>
  <si>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</si>
  <si>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</si>
  <si>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</si>
  <si>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</si>
  <si>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</si>
  <si>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</si>
  <si>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</si>
  <si>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</si>
  <si>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</si>
  <si>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</si>
  <si>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</si>
  <si>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</si>
  <si>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</si>
  <si>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</si>
  <si>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</si>
  <si>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</si>
  <si>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</si>
  <si>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</si>
  <si>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</si>
  <si>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</si>
  <si>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</si>
  <si>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</si>
  <si>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</si>
  <si>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</si>
  <si>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</si>
  <si>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</si>
  <si>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</si>
  <si>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</si>
  <si>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</si>
  <si>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</si>
  <si>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</si>
  <si>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</si>
  <si>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</si>
  <si>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</si>
  <si>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</si>
  <si>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</si>
  <si>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</si>
  <si>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</si>
  <si>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</si>
  <si>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</si>
  <si>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</si>
  <si>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</si>
  <si>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</si>
  <si>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</si>
  <si>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</si>
  <si>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</si>
  <si>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</si>
  <si>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</si>
  <si>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</si>
  <si>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</si>
  <si>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</si>
  <si>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</si>
  <si>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</si>
  <si>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</si>
  <si>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</si>
  <si>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</si>
  <si>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</si>
  <si>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</si>
  <si>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</si>
  <si>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</si>
  <si>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</si>
  <si>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</si>
  <si>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</si>
  <si>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</si>
  <si>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</si>
  <si>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</si>
  <si>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</si>
  <si>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</si>
  <si>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</si>
  <si>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</si>
  <si>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</si>
  <si>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</si>
  <si>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</si>
  <si>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</si>
  <si>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</si>
  <si>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</si>
  <si>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</si>
  <si>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</si>
  <si>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</si>
  <si>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</si>
  <si>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</si>
  <si>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</si>
  <si>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</si>
  <si>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</si>
  <si>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</si>
  <si>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</si>
  <si>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</si>
  <si>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</si>
  <si>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</si>
  <si>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</si>
  <si>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</si>
  <si>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</si>
  <si>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</si>
  <si>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</si>
  <si>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</si>
  <si>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</si>
  <si>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</si>
  <si>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</si>
  <si>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</si>
  <si>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</si>
  <si>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</si>
  <si>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</si>
  <si>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</si>
  <si>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</si>
  <si>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</si>
  <si>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</si>
  <si>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</si>
  <si>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</si>
  <si>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</si>
  <si>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</si>
  <si>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</si>
  <si>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</si>
  <si>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</si>
  <si>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</si>
  <si>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</si>
  <si>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</si>
  <si>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</si>
  <si>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</si>
  <si>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</si>
  <si>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</si>
  <si>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</si>
  <si>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</si>
  <si>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</si>
  <si>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</si>
  <si>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</si>
  <si>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</si>
  <si>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</si>
  <si>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</si>
  <si>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</si>
  <si>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</si>
  <si>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</si>
  <si>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</si>
  <si>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</si>
  <si>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</si>
  <si>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</si>
  <si>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</si>
  <si>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</si>
  <si>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</si>
  <si>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</si>
  <si>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</si>
  <si>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</si>
  <si>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</si>
  <si>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</si>
  <si>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</si>
  <si>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</si>
  <si>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</si>
  <si>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</si>
  <si>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</si>
  <si>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</si>
  <si>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</si>
  <si>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</si>
  <si>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</si>
  <si>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</si>
  <si>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</si>
  <si>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</si>
  <si>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</si>
  <si>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</si>
  <si>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</si>
  <si>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</si>
  <si>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</si>
  <si>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</si>
  <si>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</si>
  <si>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</si>
  <si>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</si>
  <si>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</si>
  <si>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</si>
  <si>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</si>
  <si>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</si>
  <si>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</si>
  <si>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</si>
  <si>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</si>
  <si>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</si>
  <si>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</si>
  <si>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</si>
  <si>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</si>
  <si>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</si>
  <si>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</si>
  <si>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</si>
  <si>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</si>
  <si>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</si>
  <si>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</si>
  <si>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</si>
  <si>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</si>
  <si>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</si>
  <si>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</si>
  <si>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</si>
  <si>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</si>
  <si>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</si>
  <si>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</si>
  <si>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</si>
  <si>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</si>
  <si>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</si>
  <si>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</si>
  <si>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</si>
  <si>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</si>
  <si>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</si>
  <si>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</si>
  <si>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</si>
  <si>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</si>
  <si>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</si>
  <si>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</si>
  <si>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</si>
  <si>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</si>
  <si>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</si>
  <si>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</si>
  <si>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</si>
  <si>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</si>
  <si>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</si>
  <si>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</si>
  <si>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</si>
  <si>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</si>
  <si>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</si>
  <si>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</si>
  <si>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</si>
  <si>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</si>
  <si>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</si>
  <si>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</si>
  <si>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</si>
  <si>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</si>
  <si>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</si>
  <si>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</si>
  <si>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</si>
  <si>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</si>
  <si>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</si>
  <si>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</si>
  <si>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</si>
  <si>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</si>
  <si>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</si>
  <si>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</si>
  <si>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</si>
  <si>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</si>
  <si>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</si>
  <si>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</si>
  <si>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</si>
  <si>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</si>
  <si>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</si>
  <si>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</si>
  <si>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</si>
  <si>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</si>
  <si>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</si>
  <si>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</si>
  <si>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</si>
  <si>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</si>
  <si>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</si>
  <si>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</si>
  <si>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</si>
  <si>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</si>
  <si>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</si>
  <si>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</si>
  <si>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</si>
  <si>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</si>
  <si>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</si>
  <si>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</si>
  <si>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</si>
  <si>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</si>
  <si>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</si>
  <si>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</si>
  <si>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</si>
  <si>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</si>
  <si>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</si>
  <si>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</si>
  <si>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</si>
  <si>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</si>
  <si>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</si>
  <si>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</si>
  <si>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</si>
  <si>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</si>
  <si>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</si>
  <si>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</si>
  <si>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</si>
  <si>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</si>
  <si>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</si>
  <si>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</si>
  <si>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</si>
  <si>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</si>
  <si>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</si>
  <si>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</si>
  <si>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</si>
  <si>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</si>
  <si>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</si>
  <si>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</si>
  <si>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</si>
  <si>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</si>
  <si>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</si>
  <si>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</si>
  <si>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</si>
  <si>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</si>
  <si>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</si>
  <si>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</si>
  <si>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</si>
  <si>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</si>
  <si>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</si>
  <si>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</si>
  <si>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</si>
  <si>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</si>
  <si>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</si>
  <si>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</si>
  <si>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</si>
  <si>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</si>
  <si>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</si>
  <si>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</si>
  <si>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</si>
  <si>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</si>
  <si>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</si>
  <si>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</si>
  <si>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</si>
  <si>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</si>
  <si>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</si>
  <si>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</si>
  <si>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</si>
  <si>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</si>
  <si>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</si>
  <si>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</si>
  <si>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</si>
  <si>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</si>
  <si>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</si>
  <si>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</si>
  <si>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</si>
  <si>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</si>
  <si>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</si>
  <si>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</si>
  <si>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</si>
  <si>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</si>
  <si>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</si>
  <si>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</si>
  <si>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</si>
  <si>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</si>
  <si>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</si>
  <si>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</si>
  <si>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</si>
  <si>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</si>
  <si>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</si>
  <si>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</si>
  <si>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</si>
  <si>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</si>
  <si>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</si>
  <si>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</si>
  <si>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</si>
  <si>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</si>
  <si>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</si>
  <si>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</si>
  <si>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</si>
  <si>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</si>
  <si>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</si>
  <si>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</si>
  <si>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</si>
  <si>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</si>
  <si>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</si>
  <si>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</si>
  <si>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</si>
  <si>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</si>
  <si>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</si>
  <si>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</si>
  <si>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</si>
  <si>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</si>
  <si>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</si>
  <si>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</si>
  <si>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</si>
  <si>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</si>
  <si>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</si>
  <si>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</si>
  <si>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</si>
  <si>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</si>
  <si>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</si>
  <si>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</si>
  <si>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</si>
  <si>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</si>
  <si>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</si>
  <si>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</si>
  <si>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</si>
  <si>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</si>
  <si>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</si>
  <si>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</si>
  <si>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</si>
  <si>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</si>
  <si>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</si>
  <si>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</si>
  <si>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</si>
  <si>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</si>
  <si>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</si>
  <si>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</si>
  <si>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</si>
  <si>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</si>
  <si>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</si>
  <si>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</si>
  <si>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</si>
  <si>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</si>
  <si>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</si>
  <si>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</si>
  <si>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</si>
  <si>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</si>
  <si>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</si>
  <si>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</si>
  <si>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</si>
  <si>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</si>
  <si>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</si>
  <si>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</si>
  <si>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</si>
  <si>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</si>
  <si>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</si>
  <si>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</si>
  <si>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</si>
  <si>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</si>
  <si>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</si>
  <si>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</si>
  <si>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</si>
  <si>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</si>
  <si>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</si>
  <si>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</si>
  <si>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</si>
  <si>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</si>
  <si>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</si>
  <si>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</si>
  <si>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</si>
  <si>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</si>
  <si>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</si>
  <si>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</si>
  <si>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</si>
  <si>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</si>
  <si>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</si>
  <si>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</si>
  <si>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</si>
  <si>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</si>
  <si>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</si>
  <si>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</si>
  <si>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</si>
  <si>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</si>
  <si>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</si>
  <si>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</si>
  <si>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</si>
  <si>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</si>
  <si>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</si>
  <si>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</si>
  <si>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</si>
  <si>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</si>
  <si>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</si>
  <si>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</si>
  <si>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</si>
  <si>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</si>
  <si>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</si>
  <si>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</si>
  <si>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</si>
  <si>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</si>
  <si>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</si>
  <si>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</si>
  <si>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</si>
  <si>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</si>
  <si>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</si>
  <si>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</si>
  <si>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</si>
  <si>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</si>
  <si>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</si>
  <si>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</si>
  <si>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</si>
  <si>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</si>
  <si>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</si>
  <si>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</si>
  <si>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</si>
  <si>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</si>
  <si>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</si>
  <si>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</si>
  <si>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</si>
  <si>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</si>
  <si>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</si>
  <si>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</si>
  <si>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</si>
  <si>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</si>
  <si>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</si>
  <si>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</si>
  <si>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</si>
  <si>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</si>
  <si>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</si>
  <si>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</si>
  <si>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</si>
  <si>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</si>
  <si>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</si>
  <si>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</si>
  <si>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</si>
  <si>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</si>
  <si>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</si>
  <si>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</si>
  <si>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</si>
  <si>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</si>
  <si>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</si>
  <si>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</si>
  <si>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</si>
  <si>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</si>
  <si>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</si>
  <si>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</si>
  <si>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</si>
  <si>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</si>
  <si>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</si>
  <si>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</si>
  <si>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</si>
  <si>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</si>
  <si>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</si>
  <si>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</si>
  <si>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</si>
  <si>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</si>
  <si>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</si>
  <si>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</si>
  <si>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</si>
  <si>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</si>
  <si>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</si>
  <si>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</si>
  <si>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</si>
  <si>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</si>
  <si>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</si>
  <si>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</si>
  <si>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</si>
  <si>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</si>
  <si>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</si>
  <si>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</si>
  <si>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</si>
  <si>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</si>
  <si>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</si>
  <si>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</si>
  <si>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</si>
  <si>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</si>
  <si>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</si>
  <si>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</si>
  <si>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</si>
  <si>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</si>
  <si>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</si>
  <si>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</si>
  <si>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</si>
  <si>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</si>
  <si>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</si>
  <si>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</si>
  <si>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</si>
  <si>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</si>
  <si>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</si>
  <si>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</si>
  <si>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</si>
  <si>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</si>
  <si>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</si>
  <si>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</si>
  <si>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</si>
  <si>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</si>
  <si>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</si>
  <si>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</si>
  <si>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</si>
  <si>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</si>
  <si>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</si>
  <si>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</si>
  <si>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</si>
  <si>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</si>
  <si>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</si>
  <si>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</si>
  <si>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</si>
  <si>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</si>
  <si>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</si>
  <si>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</si>
  <si>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</si>
  <si>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</si>
  <si>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</si>
  <si>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</si>
  <si>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</si>
  <si>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</si>
  <si>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</si>
  <si>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</si>
  <si>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</si>
  <si>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</si>
  <si>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</si>
  <si>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</si>
  <si>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</si>
  <si>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</si>
  <si>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</si>
  <si>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</si>
  <si>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</si>
  <si>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</si>
  <si>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</si>
  <si>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</si>
  <si>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</si>
  <si>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</si>
  <si>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</si>
  <si>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</si>
  <si>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</si>
  <si>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</si>
  <si>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</si>
  <si>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</si>
  <si>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</si>
  <si>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</si>
  <si>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</si>
  <si>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</si>
  <si>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</si>
  <si>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</si>
  <si>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</si>
  <si>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</si>
  <si>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</si>
  <si>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</si>
  <si>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</si>
  <si>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</si>
  <si>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</si>
  <si>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</si>
  <si>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</si>
  <si>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</si>
  <si>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</si>
  <si>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</si>
  <si>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</si>
  <si>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</si>
  <si>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</si>
  <si>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</si>
  <si>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</si>
  <si>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</si>
  <si>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</si>
  <si>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</si>
  <si>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</si>
  <si>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</si>
  <si>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</si>
  <si>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</si>
  <si>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</si>
  <si>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</si>
  <si>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</si>
  <si>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</si>
  <si>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</si>
  <si>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</si>
  <si>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</si>
  <si>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</si>
  <si>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</si>
  <si>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</si>
  <si>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</si>
  <si>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</si>
  <si>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</si>
  <si>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</si>
  <si>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</si>
  <si>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</si>
  <si>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</si>
  <si>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</si>
  <si>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</si>
  <si>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</si>
  <si>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</si>
  <si>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</si>
  <si>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</si>
  <si>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</si>
  <si>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</si>
  <si>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</si>
  <si>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</si>
  <si>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</si>
  <si>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</si>
  <si>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</si>
  <si>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</si>
  <si>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</si>
  <si>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</si>
  <si>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</si>
  <si>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</si>
  <si>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</si>
  <si>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</si>
  <si>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</si>
  <si>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</si>
  <si>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</si>
  <si>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</si>
  <si>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</si>
  <si>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</si>
  <si>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</si>
  <si>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</si>
  <si>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</si>
  <si>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</si>
  <si>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</si>
  <si>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</si>
  <si>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</si>
  <si>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</si>
  <si>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</si>
  <si>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</si>
  <si>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</si>
  <si>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</si>
  <si>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</si>
  <si>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</si>
  <si>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</si>
  <si>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</si>
  <si>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</si>
  <si>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</si>
  <si>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</si>
  <si>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</si>
  <si>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</si>
  <si>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</si>
  <si>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</si>
  <si>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</si>
  <si>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</si>
  <si>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</si>
  <si>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</si>
  <si>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</si>
  <si>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</si>
  <si>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</si>
  <si>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</si>
  <si>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</si>
  <si>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</si>
  <si>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</si>
  <si>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</si>
  <si>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</si>
  <si>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</si>
  <si>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</si>
  <si>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</si>
  <si>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</si>
  <si>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</si>
  <si>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</si>
  <si>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</si>
  <si>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</si>
  <si>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</si>
  <si>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</si>
  <si>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</si>
  <si>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</si>
  <si>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</si>
  <si>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</si>
  <si>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</si>
  <si>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</si>
  <si>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</si>
  <si>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</si>
  <si>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</si>
  <si>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</si>
  <si>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</si>
  <si>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</si>
  <si>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</si>
  <si>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</si>
  <si>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</si>
  <si>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</si>
  <si>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</si>
  <si>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</si>
  <si>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</si>
  <si>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</si>
  <si>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</si>
  <si>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</si>
  <si>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</si>
  <si>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</si>
  <si>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</si>
  <si>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</si>
  <si>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</si>
  <si>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</si>
  <si>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</si>
  <si>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</si>
  <si>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</si>
  <si>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</si>
  <si>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</si>
  <si>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</si>
  <si>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</si>
  <si>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</si>
  <si>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</si>
  <si>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</si>
  <si>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</si>
  <si>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</si>
  <si>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</si>
  <si>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</si>
  <si>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</si>
  <si>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</si>
  <si>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</si>
  <si>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</si>
  <si>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</si>
  <si>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</si>
  <si>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</si>
  <si>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</si>
  <si>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</si>
  <si>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</si>
  <si>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</si>
  <si>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</si>
  <si>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</si>
  <si>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</si>
  <si>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</si>
  <si>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</si>
  <si>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</si>
  <si>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</si>
  <si>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</si>
  <si>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</si>
  <si>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</si>
  <si>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</si>
  <si>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</si>
  <si>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</si>
  <si>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</si>
  <si>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</si>
  <si>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</si>
  <si>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</si>
  <si>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</si>
  <si>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</si>
  <si>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</si>
  <si>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</si>
  <si>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</si>
  <si>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</si>
  <si>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</si>
  <si>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</si>
  <si>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</si>
  <si>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</si>
  <si>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</si>
  <si>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</si>
  <si>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</si>
  <si>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</si>
  <si>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</si>
  <si>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</si>
  <si>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</si>
  <si>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</si>
  <si>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</si>
  <si>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</si>
  <si>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</si>
  <si>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</si>
  <si>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</si>
  <si>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</si>
  <si>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</si>
  <si>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</si>
  <si>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</si>
  <si>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</si>
  <si>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</si>
  <si>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</si>
  <si>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</si>
  <si>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</si>
  <si>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</si>
  <si>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</si>
  <si>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</si>
  <si>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</si>
  <si>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</si>
  <si>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</si>
  <si>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</si>
  <si>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</si>
  <si>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</si>
  <si>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</si>
  <si>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</si>
  <si>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</si>
  <si>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</si>
  <si>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</si>
  <si>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</si>
  <si>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</si>
  <si>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</si>
  <si>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</si>
  <si>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</si>
  <si>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</si>
  <si>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</si>
  <si>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</si>
  <si>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</si>
  <si>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</si>
  <si>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</si>
  <si>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</si>
  <si>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</si>
  <si>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</si>
  <si>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</si>
  <si>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</si>
  <si>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</si>
  <si>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</si>
  <si>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</si>
  <si>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</si>
  <si>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</si>
  <si>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</si>
  <si>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</si>
  <si>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</si>
  <si>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</si>
  <si>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</si>
  <si>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</si>
  <si>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</si>
  <si>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</si>
  <si>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</si>
  <si>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</si>
  <si>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</si>
  <si>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</si>
  <si>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</si>
  <si>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</si>
  <si>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</si>
  <si>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</si>
  <si>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</si>
  <si>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</si>
  <si>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</si>
  <si>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</si>
  <si>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</si>
  <si>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</si>
  <si>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</si>
  <si>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</si>
  <si>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</si>
  <si>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</si>
  <si>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</si>
  <si>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</si>
  <si>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</si>
  <si>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</si>
  <si>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</si>
  <si>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</si>
  <si>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</si>
  <si>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</si>
  <si>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</si>
  <si>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</si>
  <si>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</si>
  <si>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</si>
  <si>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</si>
  <si>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</si>
  <si>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</si>
  <si>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</si>
  <si>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</si>
  <si>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</si>
  <si>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</si>
  <si>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</si>
  <si>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</si>
  <si>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</si>
  <si>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</si>
  <si>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</si>
  <si>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</si>
  <si>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</si>
  <si>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</si>
  <si>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</si>
  <si>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</si>
  <si>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</si>
  <si>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</si>
  <si>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</si>
  <si>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</si>
  <si>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</si>
  <si>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</si>
  <si>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</si>
  <si>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</si>
  <si>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</si>
  <si>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</si>
  <si>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</si>
  <si>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</si>
  <si>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</si>
  <si>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</si>
  <si>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</si>
  <si>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</si>
  <si>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</si>
  <si>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</si>
  <si>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</si>
  <si>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</si>
  <si>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</si>
  <si>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</si>
  <si>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</si>
  <si>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</si>
  <si>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</si>
  <si>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</si>
  <si>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</si>
  <si>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</si>
  <si>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</si>
  <si>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</si>
  <si>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</si>
  <si>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</si>
  <si>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</si>
  <si>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</si>
  <si>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</si>
  <si>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</si>
  <si>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</si>
  <si>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</si>
  <si>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</si>
  <si>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</si>
  <si>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</si>
  <si>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</si>
  <si>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</si>
  <si>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</si>
  <si>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</si>
  <si>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</si>
  <si>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</si>
  <si>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</si>
  <si>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</si>
  <si>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</si>
  <si>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</si>
  <si>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</si>
  <si>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</si>
  <si>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</si>
  <si>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</si>
  <si>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</si>
  <si>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</si>
  <si>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</si>
  <si>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</si>
  <si>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</si>
  <si>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</si>
  <si>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</si>
  <si>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</si>
  <si>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</si>
  <si>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</si>
  <si>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</si>
  <si>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</si>
  <si>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</si>
  <si>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</si>
  <si>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</si>
  <si>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</si>
  <si>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</si>
  <si>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</si>
  <si>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</si>
  <si>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</si>
  <si>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</si>
  <si>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</si>
  <si>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</si>
  <si>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</si>
  <si>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</si>
  <si>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</si>
  <si>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</si>
  <si>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</si>
  <si>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</si>
  <si>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</si>
  <si>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</si>
  <si>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</si>
  <si>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</si>
  <si>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</si>
  <si>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</si>
  <si>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</si>
  <si>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</si>
  <si>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</si>
  <si>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</si>
  <si>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</si>
  <si>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</si>
  <si>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</si>
  <si>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</si>
  <si>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</si>
  <si>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</si>
  <si>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</si>
  <si>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</si>
  <si>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</si>
  <si>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</si>
  <si>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</si>
  <si>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</si>
  <si>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</si>
  <si>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</si>
  <si>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</si>
  <si>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</si>
  <si>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</si>
  <si>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</si>
  <si>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</si>
  <si>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</si>
  <si>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</si>
  <si>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</si>
  <si>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</si>
  <si>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</si>
  <si>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</si>
  <si>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</si>
  <si>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</si>
  <si>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</si>
  <si>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</si>
  <si>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</si>
  <si>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</si>
  <si>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</si>
  <si>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</si>
  <si>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</si>
  <si>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</si>
  <si>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</si>
  <si>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</si>
  <si>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</si>
  <si>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</si>
  <si>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</si>
  <si>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</si>
  <si>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</si>
  <si>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</si>
  <si>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</si>
  <si>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</si>
  <si>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</si>
  <si>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</si>
  <si>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</si>
  <si>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</si>
  <si>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</si>
  <si>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</si>
  <si>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</si>
  <si>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</si>
  <si>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</si>
  <si>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</si>
  <si>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</si>
  <si>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</si>
  <si>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</si>
  <si>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</si>
  <si>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</si>
  <si>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</si>
  <si>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</si>
  <si>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</si>
  <si>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</si>
  <si>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</si>
  <si>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</si>
  <si>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</si>
  <si>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</si>
  <si>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</si>
  <si>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</si>
  <si>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</si>
  <si>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</si>
  <si>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</si>
  <si>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</si>
  <si>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</si>
  <si>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</si>
  <si>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</si>
  <si>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</si>
  <si>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</si>
  <si>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</si>
  <si>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</si>
  <si>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</si>
  <si>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</si>
  <si>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</si>
  <si>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</si>
  <si>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</si>
  <si>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</si>
  <si>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</si>
  <si>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</si>
  <si>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</si>
  <si>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</si>
  <si>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</si>
  <si>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</si>
  <si>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</si>
  <si>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</si>
  <si>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</si>
  <si>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</si>
  <si>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</si>
  <si>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</si>
  <si>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</si>
  <si>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</si>
  <si>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</si>
  <si>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</si>
  <si>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</si>
  <si>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</si>
  <si>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</si>
  <si>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</si>
  <si>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</si>
  <si>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</si>
  <si>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</si>
  <si>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</si>
  <si>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</si>
  <si>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</si>
  <si>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</si>
  <si>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</si>
  <si>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</si>
  <si>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</si>
  <si>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</si>
  <si>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</si>
  <si>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</si>
  <si>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</si>
  <si>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</si>
  <si>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</si>
  <si>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</si>
  <si>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</si>
  <si>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</si>
  <si>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</si>
  <si>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</si>
  <si>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</si>
  <si>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</si>
  <si>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</si>
  <si>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</si>
  <si>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</si>
  <si>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</si>
  <si>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</si>
  <si>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</si>
  <si>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</si>
  <si>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</si>
  <si>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</si>
  <si>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</si>
  <si>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</si>
  <si>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</si>
  <si>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</si>
  <si>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</si>
  <si>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</si>
  <si>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</si>
  <si>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</si>
  <si>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</si>
  <si>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</si>
  <si>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</si>
  <si>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</si>
  <si>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</si>
  <si>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</si>
  <si>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</si>
  <si>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</si>
  <si>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</si>
  <si>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</si>
  <si>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</si>
  <si>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</si>
  <si>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</si>
  <si>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</si>
  <si>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</si>
  <si>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</si>
  <si>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</si>
  <si>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</si>
  <si>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</si>
  <si>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</si>
  <si>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</si>
  <si>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</si>
  <si>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</si>
  <si>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</si>
  <si>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</si>
  <si>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</si>
  <si>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</si>
  <si>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</si>
  <si>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</si>
  <si>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</si>
  <si>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</si>
  <si>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</si>
  <si>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</si>
  <si>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</si>
  <si>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</si>
  <si>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</si>
  <si>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</si>
  <si>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</si>
  <si>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</si>
  <si>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</si>
  <si>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</si>
  <si>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</si>
  <si>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</si>
  <si>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</si>
  <si>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</si>
  <si>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</si>
  <si>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</si>
  <si>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</si>
  <si>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</si>
  <si>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</si>
  <si>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</si>
  <si>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</si>
  <si>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</si>
  <si>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</si>
  <si>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</si>
  <si>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</si>
  <si>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</si>
  <si>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</si>
  <si>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</si>
  <si>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</si>
  <si>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</si>
  <si>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</si>
  <si>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</si>
  <si>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</si>
  <si>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</si>
  <si>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</si>
  <si>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</si>
  <si>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</si>
  <si>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</si>
  <si>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</si>
  <si>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</si>
  <si>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</si>
  <si>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</si>
  <si>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</si>
  <si>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</si>
  <si>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</si>
  <si>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</si>
  <si>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</si>
  <si>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</si>
  <si>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</si>
  <si>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</si>
  <si>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</si>
  <si>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</si>
  <si>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</si>
  <si>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</si>
  <si>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</si>
  <si>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</si>
  <si>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</si>
  <si>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</si>
  <si>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</si>
  <si>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</si>
  <si>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</si>
  <si>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</si>
  <si>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</si>
  <si>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</si>
  <si>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</si>
  <si>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</si>
  <si>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</si>
  <si>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</si>
  <si>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</si>
  <si>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</si>
  <si>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</si>
  <si>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</si>
  <si>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</si>
  <si>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</si>
  <si>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</si>
  <si>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</si>
  <si>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</si>
  <si>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</si>
  <si>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</si>
  <si>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</si>
  <si>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</si>
  <si>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</si>
  <si>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</si>
  <si>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</si>
  <si>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</si>
  <si>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</si>
  <si>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</si>
  <si>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</si>
  <si>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</si>
  <si>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</si>
  <si>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</si>
  <si>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</si>
  <si>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</si>
  <si>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</si>
  <si>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</si>
  <si>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</si>
  <si>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</si>
  <si>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</si>
  <si>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</si>
  <si>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</si>
  <si>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</si>
  <si>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</si>
  <si>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</si>
  <si>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</si>
  <si>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</si>
  <si>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</si>
  <si>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</si>
  <si>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</si>
  <si>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</si>
  <si>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</si>
  <si>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</si>
  <si>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</si>
  <si>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</si>
  <si>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</si>
  <si>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</si>
  <si>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</si>
  <si>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</si>
  <si>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</si>
  <si>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</si>
  <si>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</si>
  <si>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</si>
  <si>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</si>
  <si>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</si>
  <si>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</si>
  <si>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</si>
  <si>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</si>
  <si>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</si>
  <si>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</si>
  <si>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</si>
  <si>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</si>
  <si>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</si>
  <si>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</si>
  <si>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</si>
  <si>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</si>
  <si>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</si>
  <si>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</si>
  <si>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</si>
  <si>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</si>
  <si>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</si>
  <si>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</si>
  <si>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</si>
  <si>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</si>
  <si>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</si>
  <si>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</si>
  <si>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</si>
  <si>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</si>
  <si>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</si>
  <si>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</si>
  <si>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</si>
  <si>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</si>
  <si>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</si>
  <si>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</si>
  <si>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</si>
  <si>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</si>
  <si>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</si>
  <si>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</si>
  <si>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</si>
  <si>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</si>
  <si>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</si>
  <si>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</si>
  <si>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</si>
  <si>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</si>
  <si>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</si>
  <si>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</si>
  <si>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</si>
  <si>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</si>
  <si>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</si>
  <si>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</si>
  <si>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</si>
  <si>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</si>
  <si>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</si>
  <si>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</si>
  <si>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</si>
  <si>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</si>
  <si>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</si>
  <si>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</si>
  <si>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</si>
  <si>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</si>
  <si>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</si>
  <si>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</si>
  <si>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</si>
  <si>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</si>
  <si>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</si>
  <si>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</si>
  <si>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</si>
  <si>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</si>
  <si>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</si>
  <si>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</si>
  <si>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</si>
  <si>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</si>
  <si>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</si>
  <si>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</si>
  <si>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</si>
  <si>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</si>
  <si>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</si>
  <si>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</si>
  <si>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</si>
  <si>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</si>
  <si>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</si>
  <si>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</si>
  <si>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</si>
  <si>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</si>
  <si>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</si>
  <si>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</si>
  <si>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</si>
  <si>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</si>
  <si>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</si>
  <si>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</si>
  <si>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</si>
  <si>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</si>
  <si>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</si>
  <si>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</si>
  <si>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</si>
  <si>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</si>
  <si>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</si>
  <si>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</si>
  <si>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</si>
  <si>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</si>
  <si>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</si>
  <si>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</si>
  <si>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</si>
  <si>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</si>
  <si>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</si>
  <si>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</si>
  <si>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</si>
  <si>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</si>
  <si>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</si>
  <si>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</si>
  <si>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</si>
  <si>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</si>
  <si>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</si>
  <si>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</si>
  <si>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</si>
  <si>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</si>
  <si>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</si>
  <si>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</si>
  <si>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</si>
  <si>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</si>
  <si>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</si>
  <si>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</si>
  <si>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</si>
  <si>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</si>
  <si>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</si>
  <si>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</si>
  <si>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</si>
  <si>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</si>
  <si>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</si>
  <si>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</si>
  <si>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</si>
  <si>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</si>
  <si>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</si>
  <si>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</si>
  <si>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</si>
  <si>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</si>
  <si>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</si>
  <si>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</si>
  <si>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</si>
  <si>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</si>
  <si>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</si>
  <si>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</si>
  <si>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</si>
  <si>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</si>
  <si>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</si>
  <si>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</si>
  <si>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</si>
  <si>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</si>
  <si>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</si>
  <si>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</si>
  <si>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</si>
  <si>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</si>
  <si>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</si>
  <si>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</si>
  <si>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</si>
  <si>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</si>
  <si>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</si>
  <si>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</si>
  <si>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</si>
  <si>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</si>
  <si>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</si>
  <si>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</si>
  <si>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</si>
  <si>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</si>
  <si>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</si>
  <si>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</si>
  <si>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</si>
  <si>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</si>
  <si>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</si>
  <si>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</si>
  <si>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</si>
  <si>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</si>
  <si>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</si>
  <si>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</si>
  <si>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</si>
  <si>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</si>
  <si>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</si>
  <si>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</si>
  <si>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</si>
  <si>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</si>
  <si>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</si>
  <si>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</si>
  <si>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</si>
  <si>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</si>
  <si>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</si>
  <si>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</si>
  <si>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</si>
  <si>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</si>
  <si>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</si>
  <si>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</si>
  <si>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</si>
  <si>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</si>
  <si>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</si>
  <si>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</si>
  <si>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</si>
  <si>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</si>
  <si>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</si>
  <si>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</si>
  <si>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</si>
  <si>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</si>
  <si>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</si>
  <si>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</si>
  <si>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</si>
  <si>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</si>
  <si>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</si>
  <si>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</si>
  <si>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</si>
  <si>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</si>
  <si>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</si>
  <si>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</si>
  <si>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</si>
  <si>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</si>
  <si>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</si>
  <si>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</si>
  <si>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</si>
  <si>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</si>
  <si>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</si>
  <si>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</si>
  <si>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</si>
  <si>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</si>
  <si>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</si>
  <si>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</si>
  <si>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</si>
  <si>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</si>
  <si>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</si>
  <si>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</si>
  <si>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</si>
  <si>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</si>
  <si>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</si>
  <si>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</si>
  <si>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</si>
  <si>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</si>
  <si>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</si>
  <si>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</si>
  <si>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</si>
  <si>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</si>
  <si>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</si>
  <si>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</si>
  <si>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</si>
  <si>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</si>
  <si>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</si>
  <si>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</si>
  <si>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</si>
  <si>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</si>
  <si>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</si>
  <si>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</si>
  <si>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</si>
  <si>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</si>
  <si>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</si>
  <si>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</si>
  <si>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</si>
  <si>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</si>
  <si>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</si>
  <si>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</si>
  <si>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</si>
  <si>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</si>
  <si>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</si>
  <si>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</si>
  <si>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</si>
  <si>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</si>
  <si>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</si>
  <si>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</si>
  <si>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</si>
  <si>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</si>
  <si>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</si>
  <si>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</si>
  <si>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</si>
  <si>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</si>
  <si>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</si>
  <si>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</si>
  <si>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</si>
  <si>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</si>
  <si>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</si>
  <si>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</si>
  <si>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</si>
  <si>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</si>
  <si>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</si>
  <si>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</si>
  <si>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</si>
  <si>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</si>
  <si>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</si>
  <si>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</si>
  <si>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</si>
  <si>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</si>
  <si>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</si>
  <si>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</si>
  <si>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</si>
  <si>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</si>
  <si>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</si>
  <si>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</si>
  <si>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</si>
  <si>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</si>
  <si>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</si>
  <si>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</si>
  <si>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</si>
  <si>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</si>
  <si>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</si>
  <si>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</si>
  <si>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</si>
  <si>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</si>
  <si>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</si>
  <si>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</si>
  <si>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</si>
  <si>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</si>
  <si>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</si>
  <si>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</si>
  <si>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</si>
  <si>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</si>
  <si>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</si>
  <si>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</si>
  <si>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</si>
  <si>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</si>
  <si>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</si>
  <si>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</si>
  <si>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</si>
  <si>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</si>
  <si>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</si>
  <si>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</si>
  <si>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</si>
  <si>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</si>
  <si>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</si>
  <si>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</si>
  <si>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</si>
  <si>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</si>
  <si>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</si>
  <si>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</si>
  <si>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</si>
  <si>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</si>
  <si>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</si>
  <si>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</si>
  <si>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</si>
  <si>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</si>
  <si>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</si>
  <si>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</si>
  <si>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</si>
  <si>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</si>
  <si>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</si>
  <si>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</si>
  <si>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</si>
  <si>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</si>
  <si>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</si>
  <si>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</si>
  <si>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</si>
  <si>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</si>
  <si>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</si>
  <si>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</si>
  <si>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</si>
  <si>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</si>
  <si>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</si>
  <si>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</si>
  <si>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</si>
  <si>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</si>
  <si>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</si>
  <si>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</si>
  <si>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</si>
  <si>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</si>
  <si>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</si>
  <si>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</si>
  <si>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</si>
  <si>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</si>
  <si>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</si>
  <si>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</si>
  <si>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</si>
  <si>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</si>
  <si>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</si>
  <si>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</si>
  <si>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</si>
  <si>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</si>
  <si>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</si>
  <si>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</si>
  <si>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</si>
  <si>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</si>
  <si>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</si>
  <si>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</si>
  <si>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</si>
  <si>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</si>
  <si>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</si>
  <si>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</si>
  <si>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</si>
  <si>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</si>
  <si>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</si>
  <si>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</si>
  <si>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</si>
  <si>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</si>
  <si>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</si>
  <si>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</si>
  <si>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</si>
  <si>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</si>
  <si>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</si>
  <si>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</si>
  <si>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</si>
  <si>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</si>
  <si>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</si>
  <si>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</si>
  <si>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</si>
  <si>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</si>
  <si>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</si>
  <si>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</si>
  <si>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</si>
  <si>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</si>
  <si>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</si>
  <si>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</si>
  <si>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</si>
  <si>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</si>
  <si>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</si>
  <si>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</si>
  <si>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</si>
  <si>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</si>
  <si>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</si>
  <si>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</si>
  <si>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</si>
  <si>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</si>
  <si>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</si>
  <si>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</si>
  <si>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</si>
  <si>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</si>
  <si>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</si>
  <si>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</si>
  <si>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</si>
  <si>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</si>
  <si>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</si>
  <si>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</si>
  <si>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</si>
  <si>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</si>
  <si>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</si>
  <si>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</si>
  <si>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</si>
  <si>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</si>
  <si>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</si>
  <si>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</si>
  <si>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</si>
  <si>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</si>
  <si>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</si>
  <si>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</si>
  <si>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</si>
  <si>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</si>
  <si>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</si>
  <si>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</si>
  <si>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</si>
  <si>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</si>
  <si>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</si>
  <si>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</si>
  <si>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</si>
  <si>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</si>
  <si>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</si>
  <si>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</si>
  <si>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</si>
  <si>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</si>
  <si>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</si>
  <si>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</si>
  <si>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</si>
  <si>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</si>
  <si>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</si>
  <si>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</si>
  <si>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</si>
  <si>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</si>
  <si>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</si>
  <si>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</si>
  <si>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</si>
  <si>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</si>
  <si>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</si>
  <si>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</si>
  <si>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</si>
  <si>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</si>
  <si>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</si>
  <si>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</si>
  <si>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</si>
  <si>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</si>
  <si>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</si>
  <si>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</si>
  <si>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</si>
  <si>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</si>
  <si>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</si>
  <si>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</si>
  <si>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</si>
  <si>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</si>
  <si>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</si>
  <si>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</si>
  <si>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</si>
  <si>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</si>
  <si>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</si>
  <si>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</si>
  <si>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</si>
  <si>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</si>
  <si>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</si>
  <si>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</si>
  <si>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</si>
  <si>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</si>
  <si>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</si>
  <si>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</si>
  <si>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</si>
  <si>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</si>
  <si>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</si>
  <si>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</si>
  <si>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</si>
  <si>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</si>
  <si>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</si>
  <si>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</si>
  <si>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</si>
  <si>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</si>
  <si>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</si>
  <si>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</si>
  <si>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</si>
  <si>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</si>
  <si>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</si>
  <si>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</si>
  <si>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</si>
  <si>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</si>
  <si>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</si>
  <si>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</si>
  <si>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</si>
  <si>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</si>
  <si>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</si>
  <si>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</si>
  <si>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</si>
  <si>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</si>
  <si>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</si>
  <si>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</si>
  <si>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</si>
  <si>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</si>
  <si>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</si>
  <si>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</si>
  <si>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</si>
  <si>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</si>
  <si>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</si>
  <si>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</si>
  <si>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</si>
  <si>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</si>
  <si>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</si>
  <si>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</si>
  <si>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</si>
  <si>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</si>
  <si>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</si>
  <si>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</si>
  <si>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</si>
  <si>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</si>
  <si>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</si>
  <si>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</si>
  <si>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</si>
  <si>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</si>
  <si>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</si>
  <si>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</si>
  <si>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</si>
  <si>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</si>
  <si>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</si>
  <si>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</si>
  <si>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</si>
  <si>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</si>
  <si>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</si>
  <si>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</si>
  <si>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</si>
  <si>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</si>
  <si>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</si>
  <si>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</si>
  <si>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</si>
  <si>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</si>
  <si>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</si>
  <si>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</si>
  <si>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</si>
  <si>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</si>
  <si>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</si>
  <si>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</si>
  <si>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</si>
  <si>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</si>
  <si>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</si>
  <si>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</si>
  <si>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</si>
  <si>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</si>
  <si>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</si>
  <si>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</si>
  <si>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</si>
  <si>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</si>
  <si>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</si>
  <si>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</si>
  <si>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</si>
  <si>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</si>
  <si>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</si>
  <si>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</si>
  <si>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</si>
  <si>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</si>
  <si>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</si>
  <si>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</si>
  <si>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</si>
  <si>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</si>
  <si>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</si>
  <si>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</si>
  <si>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</si>
  <si>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</si>
  <si>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</si>
  <si>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</si>
  <si>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</si>
  <si>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</si>
  <si>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</si>
  <si>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</si>
  <si>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</si>
  <si>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</si>
  <si>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</si>
  <si>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</si>
  <si>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</si>
  <si>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</si>
  <si>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</si>
  <si>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</si>
  <si>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</si>
  <si>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</si>
  <si>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</si>
  <si>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</si>
  <si>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</si>
  <si>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</si>
  <si>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</si>
  <si>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</si>
  <si>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</si>
  <si>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</si>
  <si>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</si>
  <si>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</si>
  <si>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</si>
  <si>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</si>
  <si>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</si>
  <si>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</si>
  <si>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</si>
  <si>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</si>
  <si>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</si>
  <si>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</si>
  <si>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</si>
  <si>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</si>
  <si>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</si>
  <si>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</si>
  <si>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</si>
  <si>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</si>
  <si>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</si>
  <si>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</si>
  <si>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</si>
  <si>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</si>
  <si>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</si>
  <si>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</si>
  <si>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</si>
  <si>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</si>
  <si>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</si>
  <si>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</si>
  <si>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</si>
  <si>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</si>
  <si>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</si>
  <si>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</si>
  <si>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</si>
  <si>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</si>
  <si>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</si>
  <si>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</si>
  <si>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</si>
  <si>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</si>
  <si>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</si>
  <si>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</si>
  <si>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</si>
  <si>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</si>
  <si>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</si>
  <si>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</si>
  <si>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</si>
  <si>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</si>
  <si>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</si>
  <si>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</si>
  <si>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</si>
  <si>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</si>
  <si>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</si>
  <si>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</si>
  <si>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</si>
  <si>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</si>
  <si>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</si>
  <si>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</si>
  <si>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</si>
  <si>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</si>
  <si>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</si>
  <si>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</si>
  <si>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</si>
  <si>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</si>
  <si>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</si>
  <si>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</si>
  <si>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</si>
  <si>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</si>
  <si>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</si>
  <si>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</si>
  <si>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</si>
  <si>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</si>
  <si>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</si>
  <si>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</si>
  <si>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</si>
  <si>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</si>
  <si>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</si>
  <si>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</si>
  <si>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</si>
  <si>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</si>
  <si>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</si>
  <si>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</si>
  <si>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</si>
  <si>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</si>
  <si>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</si>
  <si>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</si>
  <si>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</si>
  <si>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</si>
  <si>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</si>
  <si>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</si>
  <si>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</si>
  <si>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</si>
  <si>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</si>
  <si>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</si>
  <si>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</si>
  <si>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</si>
  <si>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</si>
  <si>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</si>
  <si>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</si>
  <si>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</si>
  <si>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</si>
  <si>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</si>
  <si>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</si>
  <si>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</si>
  <si>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</si>
  <si>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</si>
  <si>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</si>
  <si>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</si>
  <si>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</si>
  <si>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</si>
  <si>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</si>
  <si>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</si>
  <si>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</si>
  <si>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</si>
  <si>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</si>
  <si>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</si>
  <si>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</si>
  <si>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</si>
  <si>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</si>
  <si>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</si>
  <si>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</si>
  <si>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</si>
  <si>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</si>
  <si>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</si>
  <si>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</si>
  <si>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</si>
  <si>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</si>
  <si>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</si>
  <si>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</si>
  <si>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</si>
  <si>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</si>
  <si>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</si>
  <si>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</si>
  <si>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</si>
  <si>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</si>
  <si>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</si>
  <si>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</si>
  <si>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</si>
  <si>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</si>
  <si>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</si>
  <si>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</si>
  <si>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</si>
  <si>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</si>
  <si>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</si>
  <si>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</si>
  <si>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</si>
  <si>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</si>
  <si>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</si>
  <si>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</si>
  <si>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</si>
  <si>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</si>
  <si>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</si>
  <si>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</si>
  <si>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</si>
  <si>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</si>
  <si>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</si>
  <si>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</si>
  <si>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</si>
  <si>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</si>
  <si>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</si>
  <si>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</si>
  <si>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</si>
  <si>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</si>
  <si>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</si>
  <si>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</si>
  <si>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</si>
  <si>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</si>
  <si>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</si>
  <si>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</si>
  <si>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</si>
  <si>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</si>
  <si>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</si>
  <si>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</si>
  <si>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</si>
  <si>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</si>
  <si>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</si>
  <si>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</si>
  <si>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</si>
  <si>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</si>
  <si>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</si>
  <si>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</si>
  <si>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</si>
  <si>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</si>
  <si>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</si>
  <si>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</si>
  <si>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</si>
  <si>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</si>
  <si>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</si>
  <si>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</si>
  <si>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</si>
  <si>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</si>
  <si>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</si>
  <si>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</si>
  <si>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</si>
  <si>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</si>
  <si>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</si>
  <si>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</si>
  <si>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</si>
  <si>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</si>
  <si>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</si>
  <si>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</si>
  <si>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</si>
  <si>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</si>
  <si>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</si>
  <si>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</si>
  <si>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</si>
  <si>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</si>
  <si>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</si>
  <si>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</si>
  <si>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</si>
  <si>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</si>
  <si>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</si>
  <si>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</si>
  <si>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</si>
  <si>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</si>
  <si>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</si>
  <si>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</si>
  <si>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</si>
  <si>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</si>
  <si>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</si>
  <si>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</si>
  <si>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</si>
  <si>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</si>
  <si>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</si>
  <si>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</si>
  <si>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</si>
  <si>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</si>
  <si>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</si>
  <si>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</si>
  <si>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</si>
  <si>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</si>
  <si>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</si>
  <si>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</si>
  <si>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</si>
  <si>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</si>
  <si>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</si>
  <si>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</si>
  <si>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</si>
  <si>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</si>
  <si>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</si>
  <si>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</si>
  <si>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</si>
  <si>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</si>
  <si>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</si>
  <si>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</si>
  <si>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</si>
  <si>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</si>
  <si>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</si>
  <si>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</si>
  <si>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</si>
  <si>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</si>
  <si>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</si>
  <si>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</si>
  <si>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</si>
  <si>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</si>
  <si>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</si>
  <si>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</si>
  <si>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</si>
  <si>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</si>
  <si>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</si>
  <si>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</si>
  <si>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</si>
  <si>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</si>
  <si>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</si>
  <si>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</si>
  <si>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</si>
  <si>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</si>
  <si>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</si>
  <si>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</si>
  <si>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</si>
  <si>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</si>
  <si>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</si>
  <si>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</si>
  <si>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</si>
  <si>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</si>
  <si>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</si>
  <si>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</si>
  <si>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</si>
  <si>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</si>
  <si>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</si>
  <si>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</si>
  <si>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</si>
  <si>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</si>
  <si>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</si>
  <si>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</si>
  <si>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</si>
  <si>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</si>
  <si>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</si>
  <si>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</si>
  <si>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</si>
  <si>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</si>
  <si>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</si>
  <si>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</si>
  <si>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</si>
  <si>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</si>
  <si>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</si>
  <si>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</si>
  <si>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</si>
  <si>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</si>
  <si>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</si>
  <si>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</si>
  <si>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</si>
  <si>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</si>
  <si>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</si>
  <si>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</si>
  <si>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</si>
  <si>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</si>
  <si>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</si>
  <si>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</si>
  <si>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</si>
  <si>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</si>
  <si>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</si>
  <si>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</si>
  <si>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</si>
  <si>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</si>
  <si>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</si>
  <si>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</si>
  <si>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</si>
  <si>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</si>
  <si>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</si>
  <si>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</si>
  <si>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</si>
  <si>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</si>
  <si>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</si>
  <si>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</si>
  <si>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</si>
  <si>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</si>
  <si>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</si>
  <si>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</si>
  <si>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</si>
  <si>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</si>
  <si>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</si>
  <si>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</si>
  <si>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</si>
  <si>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</si>
  <si>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</si>
  <si>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</si>
  <si>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</si>
  <si>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</si>
  <si>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</si>
  <si>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</si>
  <si>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</si>
  <si>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</si>
  <si>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</si>
  <si>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</si>
  <si>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</si>
  <si>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</si>
  <si>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</si>
  <si>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</si>
  <si>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</si>
  <si>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</si>
  <si>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</si>
  <si>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</si>
  <si>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</si>
  <si>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</si>
  <si>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</si>
  <si>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</si>
  <si>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</si>
  <si>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</si>
  <si>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</si>
  <si>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</si>
  <si>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</si>
  <si>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</si>
  <si>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</si>
  <si>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</si>
  <si>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</si>
  <si>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</si>
  <si>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</si>
  <si>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</si>
  <si>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</si>
  <si>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</si>
  <si>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</si>
  <si>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</si>
  <si>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</si>
  <si>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</si>
  <si>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</si>
  <si>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</si>
  <si>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</si>
  <si>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</si>
  <si>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</si>
  <si>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</si>
  <si>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</si>
  <si>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</si>
  <si>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</si>
  <si>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</si>
  <si>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</si>
  <si>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</si>
  <si>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</si>
  <si>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</si>
  <si>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</si>
  <si>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</si>
  <si>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</si>
  <si>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</si>
  <si>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</si>
  <si>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</si>
  <si>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</si>
  <si>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</si>
  <si>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</si>
  <si>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</si>
  <si>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</si>
  <si>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</si>
  <si>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</si>
  <si>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</si>
  <si>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</si>
  <si>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</si>
  <si>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</si>
  <si>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</si>
  <si>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</si>
  <si>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</si>
  <si>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</si>
  <si>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</si>
  <si>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</si>
  <si>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</si>
  <si>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</si>
  <si>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</si>
  <si>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</si>
  <si>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</si>
  <si>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</si>
  <si>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</si>
  <si>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</si>
  <si>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</si>
  <si>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</si>
  <si>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</si>
  <si>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</si>
  <si>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</si>
  <si>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</si>
  <si>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</si>
  <si>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</si>
  <si>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</si>
  <si>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</si>
  <si>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</si>
  <si>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</si>
  <si>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</si>
  <si>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</si>
  <si>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</si>
  <si>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</si>
  <si>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</si>
  <si>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</si>
  <si>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</si>
  <si>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</si>
  <si>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</si>
  <si>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</si>
  <si>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</si>
  <si>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</si>
  <si>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</si>
  <si>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</si>
  <si>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</si>
  <si>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</si>
  <si>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</si>
  <si>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</si>
  <si>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</si>
  <si>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</si>
  <si>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</si>
  <si>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</si>
  <si>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</si>
  <si>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</si>
  <si>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</si>
  <si>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</si>
  <si>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</si>
  <si>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</si>
  <si>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</si>
  <si>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</si>
  <si>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</si>
  <si>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</si>
  <si>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</si>
  <si>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</si>
  <si>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</si>
  <si>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</si>
  <si>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</si>
  <si>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</si>
  <si>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</si>
  <si>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</si>
  <si>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</si>
  <si>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</si>
  <si>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</si>
  <si>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</si>
  <si>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</si>
  <si>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</si>
  <si>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</si>
  <si>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</si>
  <si>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</si>
  <si>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</si>
  <si>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</si>
  <si>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</si>
  <si>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</si>
  <si>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</si>
  <si>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</si>
  <si>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</si>
  <si>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</si>
  <si>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</si>
  <si>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</si>
  <si>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</si>
  <si>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</si>
  <si>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</si>
  <si>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</si>
  <si>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</si>
  <si>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</si>
  <si>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</si>
  <si>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</si>
  <si>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</si>
  <si>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</si>
  <si>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</si>
  <si>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</si>
  <si>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</si>
  <si>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</si>
  <si>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</si>
  <si>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</si>
  <si>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</si>
  <si>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</si>
  <si>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</si>
  <si>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</si>
  <si>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</si>
  <si>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</si>
  <si>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</si>
  <si>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</si>
  <si>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</si>
  <si>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</si>
  <si>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</si>
  <si>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</si>
  <si>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</si>
  <si>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</si>
  <si>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</si>
  <si>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</si>
  <si>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</si>
  <si>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</si>
  <si>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</si>
  <si>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</si>
  <si>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</si>
  <si>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</si>
  <si>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</si>
  <si>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</si>
  <si>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</si>
  <si>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</si>
  <si>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</si>
  <si>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</si>
  <si>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</si>
  <si>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</si>
  <si>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</si>
  <si>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</si>
  <si>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</si>
  <si>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</si>
  <si>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</si>
  <si>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</si>
  <si>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</si>
  <si>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</si>
  <si>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</si>
  <si>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</si>
  <si>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</si>
  <si>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</si>
  <si>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</si>
  <si>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</si>
  <si>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</si>
  <si>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</si>
  <si>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</si>
  <si>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</si>
  <si>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</si>
  <si>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</si>
  <si>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</si>
  <si>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</si>
  <si>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</si>
  <si>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</si>
  <si>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</si>
  <si>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</si>
  <si>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</si>
  <si>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</si>
  <si>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</si>
  <si>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</si>
  <si>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</si>
  <si>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</si>
  <si>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</si>
  <si>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</si>
  <si>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</si>
  <si>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</si>
  <si>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</si>
  <si>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</si>
  <si>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</si>
  <si>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</si>
  <si>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</si>
  <si>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</si>
  <si>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</si>
  <si>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</si>
  <si>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</si>
  <si>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</si>
  <si>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</si>
  <si>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</si>
  <si>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</si>
  <si>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</si>
  <si>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</si>
  <si>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</si>
  <si>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</si>
  <si>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</si>
  <si>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</si>
  <si>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</si>
  <si>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</si>
  <si>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</si>
  <si>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</si>
  <si>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</si>
  <si>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</si>
  <si>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</si>
  <si>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</si>
  <si>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</si>
  <si>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</si>
  <si>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</si>
  <si>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</si>
  <si>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</si>
  <si>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</si>
  <si>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</si>
  <si>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</si>
  <si>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</si>
  <si>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</si>
  <si>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</si>
  <si>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</si>
  <si>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</si>
  <si>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</si>
  <si>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</si>
  <si>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</si>
  <si>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</si>
  <si>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</si>
  <si>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</si>
  <si>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</si>
  <si>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</si>
  <si>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</si>
  <si>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</si>
  <si>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</si>
  <si>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</si>
  <si>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</si>
  <si>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</si>
  <si>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</si>
  <si>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</si>
  <si>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</si>
  <si>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</si>
  <si>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</si>
  <si>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</si>
  <si>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</si>
  <si>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</si>
  <si>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</si>
  <si>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</si>
  <si>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</si>
  <si>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</si>
  <si>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</si>
  <si>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</si>
  <si>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</si>
  <si>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</si>
  <si>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</si>
  <si>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</si>
  <si>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</si>
  <si>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</si>
  <si>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</si>
  <si>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</si>
  <si>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</si>
  <si>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</si>
  <si>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</si>
  <si>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</si>
  <si>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</si>
  <si>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</si>
  <si>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</si>
  <si>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</si>
  <si>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</si>
  <si>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</si>
  <si>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</si>
  <si>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</si>
  <si>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</si>
  <si>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</si>
  <si>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</si>
  <si>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</si>
  <si>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</si>
  <si>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</si>
  <si>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</si>
  <si>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</si>
  <si>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</si>
  <si>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</si>
  <si>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</si>
  <si>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</si>
  <si>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</si>
  <si>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</si>
  <si>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</si>
  <si>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</si>
  <si>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</si>
  <si>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</si>
  <si>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</si>
  <si>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</si>
  <si>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</si>
  <si>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</si>
  <si>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</si>
  <si>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</si>
  <si>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</si>
  <si>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</si>
  <si>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</si>
  <si>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</si>
  <si>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</si>
  <si>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</si>
  <si>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</si>
  <si>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</si>
  <si>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</si>
  <si>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</si>
  <si>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</si>
  <si>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</si>
  <si>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</si>
  <si>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</si>
  <si>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</si>
  <si>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</si>
  <si>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</si>
  <si>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</si>
  <si>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</si>
  <si>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</si>
  <si>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</si>
  <si>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</si>
  <si>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</si>
  <si>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</si>
  <si>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</si>
  <si>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</si>
  <si>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</si>
  <si>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</si>
  <si>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</si>
  <si>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</si>
  <si>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</si>
  <si>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</si>
  <si>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</si>
  <si>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</si>
  <si>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</si>
  <si>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</si>
  <si>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</si>
  <si>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</si>
  <si>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</si>
  <si>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</si>
  <si>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</si>
  <si>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</si>
  <si>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</si>
  <si>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</si>
  <si>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</si>
  <si>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</si>
  <si>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</si>
  <si>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</si>
  <si>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</si>
  <si>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</si>
  <si>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</si>
  <si>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</si>
  <si>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</si>
  <si>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</si>
  <si>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</si>
  <si>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</si>
  <si>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</si>
  <si>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</si>
  <si>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</si>
  <si>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</si>
  <si>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</si>
  <si>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</si>
  <si>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</si>
  <si>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</si>
  <si>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</si>
  <si>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</si>
  <si>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</si>
  <si>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</si>
  <si>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</si>
  <si>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</si>
  <si>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</si>
  <si>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</si>
  <si>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</si>
  <si>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</si>
  <si>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</si>
  <si>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</si>
  <si>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</si>
  <si>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</si>
  <si>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</si>
  <si>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</si>
  <si>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</si>
  <si>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</si>
  <si>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</si>
  <si>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</si>
  <si>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</si>
  <si>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</si>
  <si>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</si>
  <si>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</si>
  <si>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</si>
  <si>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</si>
  <si>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</si>
  <si>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</si>
  <si>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</si>
  <si>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</si>
  <si>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</si>
  <si>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</si>
  <si>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</si>
  <si>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</si>
  <si>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</si>
  <si>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</si>
  <si>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</si>
  <si>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</si>
  <si>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</si>
  <si>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</si>
  <si>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</si>
  <si>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</si>
  <si>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</si>
  <si>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</si>
  <si>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</si>
  <si>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</si>
  <si>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</si>
  <si>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</si>
  <si>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</si>
  <si>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</si>
  <si>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</si>
  <si>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</si>
  <si>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</si>
  <si>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</si>
  <si>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</si>
  <si>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</si>
  <si>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</si>
  <si>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</si>
  <si>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</si>
  <si>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</si>
  <si>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</si>
  <si>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</si>
  <si>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</si>
  <si>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</si>
  <si>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</si>
  <si>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</si>
  <si>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</si>
  <si>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</si>
  <si>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</si>
  <si>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</si>
  <si>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</si>
  <si>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</si>
  <si>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</si>
  <si>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</si>
  <si>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</si>
  <si>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</si>
  <si>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</si>
  <si>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</si>
  <si>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</si>
  <si>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</si>
  <si>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</si>
  <si>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</si>
  <si>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</si>
  <si>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</si>
  <si>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</si>
  <si>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</si>
  <si>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</si>
  <si>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</si>
  <si>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</si>
  <si>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</si>
  <si>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</si>
  <si>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</si>
  <si>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</si>
  <si>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</si>
  <si>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</si>
  <si>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</si>
  <si>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</si>
  <si>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</si>
  <si>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</si>
  <si>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</si>
  <si>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</si>
  <si>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</si>
  <si>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</si>
  <si>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</si>
  <si>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</si>
  <si>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</si>
  <si>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</si>
  <si>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</si>
  <si>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</si>
  <si>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</si>
  <si>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</si>
  <si>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</si>
  <si>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</si>
  <si>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</si>
  <si>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</si>
  <si>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</si>
  <si>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</si>
  <si>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</si>
  <si>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</si>
  <si>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</si>
  <si>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</si>
  <si>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</si>
  <si>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</si>
  <si>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</si>
  <si>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</si>
  <si>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</si>
  <si>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</si>
  <si>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</si>
  <si>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</si>
  <si>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</si>
  <si>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</si>
  <si>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</si>
  <si>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</si>
  <si>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</si>
  <si>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</si>
  <si>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</si>
  <si>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</si>
  <si>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</si>
  <si>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</si>
  <si>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</si>
  <si>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</si>
  <si>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</si>
  <si>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</si>
  <si>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</si>
  <si>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</si>
  <si>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</si>
  <si>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</si>
  <si>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</si>
  <si>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</si>
  <si>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</si>
  <si>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</si>
  <si>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</si>
  <si>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</si>
  <si>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</si>
  <si>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</si>
  <si>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</si>
  <si>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</si>
  <si>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</si>
  <si>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</si>
  <si>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</si>
  <si>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</si>
  <si>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</si>
  <si>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</si>
  <si>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</si>
  <si>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</si>
  <si>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</si>
  <si>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</si>
  <si>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</si>
  <si>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</si>
  <si>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</si>
  <si>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</si>
  <si>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</si>
  <si>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</si>
  <si>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</si>
  <si>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</si>
  <si>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</si>
  <si>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</si>
  <si>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</si>
  <si>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</si>
  <si>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</si>
  <si>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</si>
  <si>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</si>
  <si>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</si>
  <si>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</si>
  <si>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</si>
  <si>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</si>
  <si>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</si>
  <si>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</si>
  <si>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</si>
  <si>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</si>
  <si>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</si>
  <si>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</si>
  <si>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</si>
  <si>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</si>
  <si>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</si>
  <si>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</si>
  <si>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</si>
  <si>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</si>
  <si>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</si>
  <si>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</si>
  <si>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</si>
  <si>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</si>
  <si>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</si>
  <si>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</si>
  <si>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</si>
  <si>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</si>
  <si>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</si>
  <si>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</si>
  <si>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</si>
  <si>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</si>
  <si>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</si>
  <si>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</si>
  <si>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</si>
  <si>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</si>
  <si>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</si>
  <si>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</si>
  <si>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</si>
  <si>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</si>
  <si>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</si>
  <si>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</si>
  <si>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</si>
  <si>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</si>
  <si>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</si>
  <si>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</si>
  <si>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</si>
  <si>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</si>
  <si>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</si>
  <si>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</si>
  <si>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</si>
  <si>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</si>
  <si>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</si>
  <si>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</si>
  <si>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</si>
  <si>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</si>
  <si>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</si>
  <si>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</si>
  <si>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</si>
  <si>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</si>
  <si>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</si>
  <si>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</si>
  <si>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</si>
  <si>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</si>
  <si>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</si>
  <si>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</si>
  <si>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</si>
  <si>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</si>
  <si>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</si>
  <si>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</si>
  <si>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</si>
  <si>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</si>
  <si>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</si>
  <si>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</si>
  <si>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</si>
  <si>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</si>
  <si>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</si>
  <si>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</si>
  <si>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</si>
  <si>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</si>
  <si>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</si>
  <si>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</si>
  <si>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</si>
  <si>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</si>
  <si>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</si>
  <si>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</si>
  <si>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</si>
  <si>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</si>
  <si>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</si>
  <si>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</si>
  <si>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</si>
  <si>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</si>
  <si>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</si>
  <si>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</si>
  <si>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</si>
  <si>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</si>
  <si>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</si>
  <si>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</si>
  <si>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</si>
  <si>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</si>
  <si>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</si>
  <si>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</si>
  <si>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</si>
  <si>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</si>
  <si>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</si>
  <si>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</si>
  <si>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</si>
  <si>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</si>
  <si>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</si>
  <si>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</si>
  <si>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</si>
  <si>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</si>
  <si>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</si>
  <si>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</si>
  <si>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</si>
  <si>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</si>
  <si>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</si>
  <si>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</si>
  <si>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</si>
  <si>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</si>
  <si>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</si>
  <si>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</si>
  <si>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</si>
  <si>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</si>
  <si>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</si>
  <si>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</si>
  <si>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</si>
  <si>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</si>
  <si>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</si>
  <si>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</si>
  <si>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</si>
  <si>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</si>
  <si>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</si>
  <si>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</si>
  <si>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</si>
  <si>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</si>
  <si>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</si>
  <si>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</si>
  <si>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</si>
  <si>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</si>
  <si>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</si>
  <si>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</si>
  <si>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</si>
  <si>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</si>
  <si>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</si>
  <si>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</si>
  <si>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</si>
  <si>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</si>
  <si>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</si>
  <si>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</si>
  <si>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</si>
  <si>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</si>
  <si>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</si>
  <si>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</si>
  <si>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</si>
  <si>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</si>
  <si>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</si>
  <si>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</si>
  <si>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</si>
  <si>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</si>
  <si>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</si>
  <si>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</si>
  <si>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</si>
  <si>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</si>
  <si>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</si>
  <si>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</si>
  <si>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</si>
  <si>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</si>
  <si>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</si>
  <si>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</si>
  <si>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</si>
  <si>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</si>
  <si>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</si>
  <si>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</si>
  <si>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</si>
  <si>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</si>
  <si>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</si>
  <si>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</si>
  <si>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</si>
  <si>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</si>
  <si>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</si>
  <si>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</si>
  <si>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</si>
  <si>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</si>
  <si>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</si>
  <si>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</si>
  <si>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</si>
  <si>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</si>
  <si>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</si>
  <si>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</si>
  <si>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</si>
  <si>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</si>
  <si>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</si>
  <si>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</si>
  <si>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</si>
  <si>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</si>
  <si>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</si>
  <si>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</si>
  <si>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</si>
  <si>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</si>
  <si>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</si>
  <si>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</si>
  <si>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</si>
  <si>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</si>
  <si>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</si>
  <si>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</si>
  <si>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</si>
  <si>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</si>
  <si>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</si>
  <si>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</si>
  <si>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</si>
  <si>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</si>
  <si>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</si>
  <si>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</si>
  <si>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</si>
  <si>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</si>
  <si>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</si>
  <si>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</si>
  <si>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</si>
  <si>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</si>
  <si>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</si>
  <si>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</si>
  <si>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</si>
  <si>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</si>
  <si>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</si>
  <si>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</si>
  <si>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</si>
  <si>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</si>
  <si>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</si>
  <si>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</si>
  <si>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</si>
  <si>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</si>
  <si>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</si>
  <si>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</si>
  <si>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</si>
  <si>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</si>
  <si>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</si>
  <si>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</si>
  <si>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</si>
  <si>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</si>
  <si>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</si>
  <si>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</si>
  <si>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</si>
  <si>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</si>
  <si>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</si>
  <si>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</si>
  <si>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</si>
  <si>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</si>
  <si>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</si>
  <si>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</si>
  <si>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</si>
  <si>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</si>
  <si>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</si>
  <si>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</si>
  <si>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</si>
  <si>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</si>
  <si>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</si>
  <si>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</si>
  <si>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</si>
  <si>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</si>
  <si>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</si>
  <si>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</si>
  <si>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</si>
  <si>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</si>
  <si>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</si>
  <si>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</si>
  <si>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</si>
  <si>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</si>
  <si>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</si>
  <si>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</si>
  <si>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</si>
  <si>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</si>
  <si>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</si>
  <si>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</si>
  <si>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</si>
  <si>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</si>
  <si>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</si>
  <si>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</si>
  <si>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</si>
  <si>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</si>
  <si>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</si>
  <si>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</si>
  <si>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</si>
  <si>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</si>
  <si>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</si>
  <si>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</si>
  <si>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</si>
  <si>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</si>
  <si>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</si>
  <si>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</si>
  <si>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</si>
  <si>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</si>
  <si>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</si>
  <si>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</si>
  <si>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</si>
  <si>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</si>
  <si>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</si>
  <si>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</si>
  <si>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</si>
  <si>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</si>
  <si>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</si>
  <si>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</si>
  <si>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</si>
  <si>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</si>
  <si>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</si>
  <si>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</si>
  <si>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</si>
  <si>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</si>
  <si>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</si>
  <si>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</si>
  <si>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</si>
  <si>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</si>
  <si>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</si>
  <si>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</si>
  <si>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</si>
  <si>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</si>
  <si>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</si>
  <si>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</si>
  <si>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</si>
  <si>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</si>
  <si>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</si>
  <si>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</si>
  <si>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</si>
  <si>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</si>
  <si>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</si>
  <si>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</si>
  <si>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</si>
  <si>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</si>
  <si>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</si>
  <si>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</si>
  <si>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</si>
  <si>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</si>
  <si>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</si>
  <si>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</si>
  <si>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</si>
  <si>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</si>
  <si>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</si>
  <si>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</si>
  <si>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</si>
  <si>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</si>
  <si>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</si>
  <si>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</si>
  <si>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</si>
  <si>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</si>
  <si>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</si>
  <si>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</si>
  <si>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</si>
  <si>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</si>
  <si>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</si>
  <si>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</si>
  <si>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</si>
  <si>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</si>
  <si>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</si>
  <si>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</si>
  <si>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</si>
  <si>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</si>
  <si>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</si>
  <si>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</si>
  <si>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</si>
  <si>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</si>
  <si>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</si>
  <si>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</si>
  <si>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</si>
  <si>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</si>
  <si>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</si>
  <si>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</si>
  <si>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</si>
  <si>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</si>
  <si>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</si>
  <si>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</si>
  <si>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</si>
  <si>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</si>
  <si>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</si>
  <si>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</si>
  <si>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</si>
  <si>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</si>
  <si>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</si>
  <si>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</si>
  <si>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</si>
  <si>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</si>
  <si>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</si>
  <si>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</si>
  <si>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</si>
  <si>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</si>
  <si>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</si>
  <si>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</si>
  <si>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</si>
  <si>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</si>
  <si>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</si>
  <si>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</si>
  <si>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</si>
  <si>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</si>
  <si>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</si>
  <si>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</si>
  <si>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</si>
  <si>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</si>
  <si>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</si>
  <si>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</si>
  <si>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</si>
  <si>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</si>
  <si>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</si>
  <si>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</si>
  <si>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</si>
  <si>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</si>
  <si>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</si>
  <si>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</si>
  <si>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</si>
  <si>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</si>
  <si>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</si>
  <si>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</si>
  <si>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</si>
  <si>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</si>
  <si>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</si>
  <si>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</si>
  <si>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</si>
  <si>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</si>
  <si>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</si>
  <si>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</si>
  <si>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</si>
  <si>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</si>
  <si>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</si>
  <si>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</si>
  <si>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</si>
  <si>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</si>
  <si>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</si>
  <si>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</si>
  <si>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</si>
  <si>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</si>
  <si>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</si>
  <si>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</si>
  <si>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</si>
  <si>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</si>
  <si>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</si>
  <si>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</si>
  <si>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</si>
  <si>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</si>
  <si>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</si>
  <si>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</si>
  <si>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</si>
  <si>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</si>
  <si>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</si>
  <si>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</si>
  <si>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</si>
  <si>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</si>
  <si>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</si>
  <si>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</si>
  <si>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</si>
  <si>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</si>
  <si>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</si>
  <si>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</si>
  <si>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</si>
  <si>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</si>
  <si>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</si>
  <si>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</si>
  <si>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</si>
  <si>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</si>
  <si>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</si>
  <si>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</si>
  <si>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</si>
  <si>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</si>
  <si>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</si>
  <si>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</si>
  <si>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</si>
  <si>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</si>
  <si>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</si>
  <si>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</si>
  <si>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</si>
  <si>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</si>
  <si>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</si>
  <si>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</si>
  <si>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</si>
  <si>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</si>
  <si>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</si>
  <si>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</si>
  <si>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</si>
  <si>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</si>
  <si>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</si>
  <si>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</si>
  <si>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</si>
  <si>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</si>
  <si>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</si>
  <si>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</si>
  <si>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</si>
  <si>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</si>
  <si>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</si>
  <si>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</si>
  <si>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</si>
  <si>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</si>
  <si>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</si>
  <si>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</si>
  <si>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</si>
  <si>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</si>
  <si>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</si>
  <si>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</si>
  <si>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</si>
  <si>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</si>
  <si>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</si>
  <si>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</si>
  <si>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</si>
  <si>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</si>
  <si>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</si>
  <si>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</si>
  <si>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</si>
  <si>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</si>
  <si>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</si>
  <si>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</si>
  <si>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</si>
  <si>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</si>
  <si>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</si>
  <si>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</si>
  <si>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</si>
  <si>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</si>
  <si>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</si>
  <si>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</si>
  <si>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</si>
  <si>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</si>
  <si>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</si>
  <si>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</si>
  <si>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</si>
  <si>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</si>
  <si>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</si>
  <si>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</si>
  <si>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</si>
  <si>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</si>
  <si>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</si>
  <si>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</si>
  <si>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</si>
  <si>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</si>
  <si>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</si>
  <si>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</si>
  <si>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</si>
  <si>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</si>
  <si>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</si>
  <si>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</si>
  <si>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</si>
  <si>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</si>
  <si>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</si>
  <si>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</si>
  <si>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</si>
  <si>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</si>
  <si>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</si>
  <si>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</si>
  <si>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</si>
  <si>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</si>
  <si>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</si>
  <si>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</si>
  <si>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</si>
  <si>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</si>
  <si>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</si>
  <si>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</si>
  <si>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</si>
  <si>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</si>
  <si>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</si>
  <si>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</si>
  <si>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</si>
  <si>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</si>
  <si>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</si>
  <si>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</si>
  <si>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</si>
  <si>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</si>
  <si>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</si>
  <si>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</si>
  <si>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</si>
  <si>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</si>
  <si>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</si>
  <si>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</si>
  <si>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</si>
  <si>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</si>
  <si>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</si>
  <si>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</si>
  <si>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</si>
  <si>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</si>
  <si>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</si>
  <si>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</si>
  <si>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</si>
  <si>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</si>
  <si>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</si>
  <si>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</si>
  <si>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</si>
  <si>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</si>
  <si>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</si>
  <si>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</si>
  <si>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</si>
  <si>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</si>
  <si>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</si>
  <si>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</si>
  <si>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</si>
  <si>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</si>
  <si>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</si>
  <si>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</si>
  <si>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</si>
  <si>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</si>
  <si>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</si>
  <si>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</si>
  <si>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</si>
  <si>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</si>
  <si>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</si>
  <si>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</si>
  <si>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</si>
  <si>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</si>
  <si>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</si>
  <si>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</si>
  <si>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</si>
  <si>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</si>
  <si>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</si>
  <si>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</si>
  <si>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</si>
  <si>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</si>
  <si>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</si>
  <si>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</si>
  <si>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</si>
  <si>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</si>
  <si>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</si>
  <si>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</si>
  <si>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</si>
  <si>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</si>
  <si>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</si>
  <si>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</si>
  <si>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</si>
  <si>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</si>
  <si>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</si>
  <si>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</si>
  <si>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</si>
  <si>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</si>
  <si>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</si>
  <si>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</si>
  <si>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</si>
  <si>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</si>
  <si>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</si>
  <si>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</si>
  <si>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</si>
  <si>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</si>
  <si>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</si>
  <si>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</si>
  <si>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</si>
  <si>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</si>
  <si>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</si>
  <si>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</si>
  <si>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</si>
  <si>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</si>
  <si>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</si>
  <si>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</si>
  <si>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</si>
  <si>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</si>
  <si>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</si>
  <si>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</si>
  <si>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</si>
  <si>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</si>
  <si>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</si>
  <si>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</si>
  <si>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</si>
  <si>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</si>
  <si>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</si>
  <si>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</si>
  <si>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</si>
  <si>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</si>
  <si>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</si>
  <si>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</si>
  <si>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</si>
  <si>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</si>
  <si>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</si>
  <si>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</si>
  <si>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</si>
  <si>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</si>
  <si>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</si>
  <si>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</si>
  <si>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</si>
  <si>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</si>
  <si>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</si>
  <si>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</si>
  <si>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</si>
  <si>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</si>
  <si>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</si>
  <si>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</si>
  <si>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</si>
  <si>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</si>
  <si>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</si>
  <si>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</si>
  <si>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</si>
  <si>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</si>
  <si>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</si>
  <si>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</si>
  <si>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</si>
  <si>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</si>
  <si>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</si>
  <si>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</si>
  <si>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</si>
  <si>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</si>
  <si>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</si>
  <si>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</si>
  <si>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</si>
  <si>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</si>
  <si>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</si>
  <si>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</si>
  <si>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</si>
  <si>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</si>
  <si>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</si>
  <si>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</si>
  <si>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</si>
  <si>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</si>
  <si>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</si>
  <si>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</si>
  <si>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</si>
  <si>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</si>
  <si>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</si>
  <si>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</si>
  <si>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</si>
  <si>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</si>
  <si>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</si>
  <si>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</si>
  <si>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</si>
  <si>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</si>
  <si>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</si>
  <si>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</si>
  <si>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</si>
  <si>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</si>
  <si>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</si>
  <si>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</si>
  <si>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</si>
  <si>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</si>
  <si>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</si>
  <si>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</si>
  <si>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</si>
  <si>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</si>
  <si>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</si>
  <si>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</si>
  <si>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</si>
  <si>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</si>
  <si>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</si>
  <si>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</si>
  <si>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</si>
  <si>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</si>
  <si>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</si>
  <si>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</si>
  <si>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</si>
  <si>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</si>
  <si>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</si>
  <si>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</si>
  <si>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</si>
  <si>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</si>
  <si>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</si>
  <si>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</si>
  <si>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</si>
  <si>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</si>
  <si>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</si>
  <si>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</si>
  <si>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</si>
  <si>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</si>
  <si>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</si>
  <si>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</si>
  <si>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</si>
  <si>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</si>
  <si>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</si>
  <si>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</si>
  <si>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</si>
  <si>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</si>
  <si>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</si>
  <si>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</si>
  <si>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</si>
  <si>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</si>
  <si>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</si>
  <si>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</si>
  <si>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</si>
  <si>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</si>
  <si>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</si>
  <si>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</si>
  <si>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</si>
  <si>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</si>
  <si>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</si>
  <si>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</si>
  <si>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</si>
  <si>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</si>
  <si>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</si>
  <si>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</si>
  <si>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</si>
  <si>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</si>
  <si>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</si>
  <si>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</si>
  <si>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</si>
  <si>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</si>
  <si>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</si>
  <si>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</si>
  <si>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</si>
  <si>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</si>
  <si>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</si>
  <si>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</si>
  <si>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</si>
  <si>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</si>
  <si>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</si>
  <si>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</si>
  <si>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</si>
  <si>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</si>
  <si>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</si>
  <si>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</si>
  <si>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</si>
  <si>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</si>
  <si>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</si>
  <si>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</si>
  <si>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</si>
  <si>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</si>
  <si>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</si>
  <si>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</si>
  <si>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</si>
  <si>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</si>
  <si>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</si>
  <si>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</si>
  <si>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</si>
  <si>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</si>
  <si>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</si>
  <si>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</si>
  <si>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</si>
  <si>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</si>
  <si>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</si>
  <si>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</si>
  <si>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</si>
  <si>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</si>
  <si>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</si>
  <si>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</si>
  <si>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</si>
  <si>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</si>
  <si>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</si>
  <si>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</si>
  <si>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</si>
  <si>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</si>
  <si>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</si>
  <si>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</si>
  <si>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</si>
  <si>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</si>
  <si>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</si>
  <si>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</si>
  <si>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</si>
  <si>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</si>
  <si>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</si>
  <si>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</si>
  <si>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</si>
  <si>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</si>
  <si>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</si>
  <si>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</si>
  <si>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</si>
  <si>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</si>
  <si>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</si>
  <si>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</si>
  <si>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</si>
  <si>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</si>
  <si>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</si>
  <si>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</si>
  <si>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</si>
  <si>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</si>
  <si>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</si>
  <si>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</si>
  <si>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</si>
  <si>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</si>
  <si>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</si>
  <si>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</si>
  <si>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</si>
  <si>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</si>
  <si>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</si>
  <si>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</si>
  <si>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</si>
  <si>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</si>
  <si>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</si>
  <si>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</si>
  <si>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</si>
  <si>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</si>
  <si>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</si>
  <si>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</si>
  <si>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</si>
  <si>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</si>
  <si>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</si>
  <si>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</si>
  <si>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</si>
  <si>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</si>
  <si>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</si>
  <si>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</si>
  <si>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</si>
  <si>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</si>
  <si>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</si>
  <si>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</si>
  <si>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</si>
  <si>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</si>
  <si>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</si>
  <si>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</si>
  <si>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</si>
  <si>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</si>
  <si>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</si>
  <si>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</si>
  <si>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</si>
  <si>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</si>
  <si>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</si>
  <si>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</si>
  <si>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</si>
  <si>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</si>
  <si>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</si>
  <si>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</si>
  <si>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</si>
  <si>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</si>
  <si>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</si>
  <si>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</si>
  <si>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</si>
  <si>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</si>
  <si>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</si>
  <si>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</si>
  <si>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</si>
  <si>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</si>
  <si>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</si>
  <si>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</si>
  <si>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</si>
  <si>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</si>
  <si>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</si>
  <si>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</si>
  <si>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</si>
  <si>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</si>
  <si>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</si>
  <si>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</si>
  <si>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</si>
  <si>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</si>
  <si>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</si>
  <si>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</si>
  <si>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</si>
  <si>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</si>
  <si>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</si>
  <si>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</si>
  <si>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</si>
  <si>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</si>
  <si>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</si>
  <si>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</si>
  <si>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</si>
  <si>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</si>
  <si>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</si>
  <si>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</si>
  <si>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</si>
  <si>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</si>
  <si>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</si>
  <si>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</si>
  <si>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</si>
  <si>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</si>
  <si>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</si>
  <si>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</si>
  <si>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</si>
  <si>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</si>
  <si>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</si>
  <si>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</si>
  <si>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</si>
  <si>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</si>
  <si>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</si>
  <si>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</si>
  <si>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</si>
  <si>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</si>
  <si>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</si>
  <si>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</si>
  <si>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</si>
  <si>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</si>
  <si>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</si>
  <si>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</si>
  <si>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</si>
  <si>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</si>
  <si>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</si>
  <si>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</si>
  <si>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</si>
  <si>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</si>
  <si>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</si>
  <si>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</si>
  <si>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</si>
  <si>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</si>
  <si>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</si>
  <si>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</si>
  <si>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</si>
  <si>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</si>
  <si>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</si>
  <si>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</si>
  <si>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</si>
  <si>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</si>
  <si>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</si>
  <si>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</si>
  <si>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</si>
  <si>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</si>
  <si>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</si>
  <si>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</si>
  <si>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</si>
  <si>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</si>
  <si>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</si>
  <si>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</si>
  <si>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</si>
  <si>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</si>
  <si>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</si>
  <si>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</si>
  <si>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</si>
  <si>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</si>
  <si>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</si>
  <si>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</si>
  <si>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</si>
  <si>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</si>
  <si>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</si>
  <si>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</si>
  <si>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</si>
  <si>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</si>
  <si>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</si>
  <si>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</si>
  <si>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</si>
  <si>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</si>
  <si>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</si>
  <si>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</si>
  <si>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</si>
  <si>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</si>
  <si>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</si>
  <si>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</si>
  <si>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</si>
  <si>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</si>
  <si>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</si>
  <si>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</si>
  <si>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</si>
  <si>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</si>
  <si>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</si>
  <si>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</si>
  <si>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</si>
  <si>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</si>
  <si>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</si>
  <si>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</si>
  <si>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</si>
  <si>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</si>
  <si>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</si>
  <si>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</si>
  <si>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</si>
  <si>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</si>
  <si>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</si>
  <si>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</si>
  <si>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</si>
  <si>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</si>
  <si>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</si>
  <si>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</si>
  <si>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</si>
  <si>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</si>
  <si>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</si>
  <si>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</si>
  <si>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</si>
  <si>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</si>
  <si>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</si>
  <si>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</si>
  <si>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</si>
  <si>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</si>
  <si>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</si>
  <si>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</si>
  <si>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</si>
  <si>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</si>
  <si>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</si>
  <si>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</si>
  <si>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</si>
  <si>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</si>
  <si>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</si>
  <si>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</si>
  <si>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</si>
  <si>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</si>
  <si>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</si>
  <si>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</si>
  <si>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</si>
  <si>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</si>
  <si>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</si>
  <si>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</si>
  <si>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</si>
  <si>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</si>
  <si>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</si>
  <si>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</si>
  <si>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</si>
  <si>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</si>
  <si>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</si>
  <si>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</si>
  <si>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</si>
  <si>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</si>
  <si>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</si>
  <si>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</si>
  <si>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</si>
  <si>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</si>
  <si>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</si>
  <si>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</si>
  <si>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</si>
  <si>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</si>
  <si>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</si>
  <si>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</si>
  <si>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</si>
  <si>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</si>
  <si>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</si>
  <si>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</si>
  <si>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</si>
  <si>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</si>
  <si>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</si>
  <si>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</si>
  <si>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</si>
  <si>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</si>
  <si>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</si>
  <si>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</si>
  <si>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</si>
  <si>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</si>
  <si>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</si>
  <si>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</si>
  <si>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</si>
  <si>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</si>
  <si>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</si>
  <si>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</si>
  <si>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</si>
  <si>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</si>
  <si>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</si>
  <si>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</si>
  <si>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</si>
  <si>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</si>
  <si>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</si>
  <si>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</si>
  <si>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</si>
  <si>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</si>
  <si>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</si>
  <si>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</si>
  <si>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</si>
  <si>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</si>
  <si>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</si>
  <si>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</si>
  <si>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</si>
  <si>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</si>
  <si>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</si>
  <si>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</si>
  <si>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</si>
  <si>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</si>
  <si>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</si>
  <si>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</si>
  <si>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</si>
  <si>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</si>
  <si>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</si>
  <si>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</si>
  <si>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</si>
  <si>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</si>
  <si>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</si>
  <si>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</si>
  <si>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</si>
  <si>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</si>
  <si>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</si>
  <si>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</si>
  <si>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</si>
  <si>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</si>
  <si>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</si>
  <si>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</si>
  <si>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</si>
  <si>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</si>
  <si>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</si>
  <si>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</si>
  <si>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</si>
  <si>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</si>
  <si>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</si>
  <si>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</si>
  <si>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</si>
  <si>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</si>
  <si>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</si>
  <si>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</si>
  <si>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</si>
  <si>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</si>
  <si>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</si>
  <si>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</si>
  <si>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</si>
  <si>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</si>
  <si>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</si>
  <si>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</si>
  <si>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</si>
  <si>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</si>
  <si>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</si>
  <si>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</si>
  <si>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</si>
  <si>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</si>
  <si>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</si>
  <si>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</si>
  <si>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</si>
  <si>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</si>
  <si>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</si>
  <si>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</si>
  <si>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</si>
  <si>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</si>
  <si>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</si>
  <si>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</si>
  <si>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</si>
  <si>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</si>
  <si>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</si>
  <si>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</si>
  <si>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</si>
  <si>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</si>
  <si>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</si>
  <si>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</si>
  <si>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</si>
  <si>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</si>
  <si>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</si>
  <si>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</si>
  <si>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</si>
  <si>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</si>
  <si>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</si>
  <si>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</si>
  <si>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</si>
  <si>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</si>
  <si>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</si>
  <si>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</si>
  <si>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</si>
  <si>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</si>
  <si>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</si>
  <si>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</si>
  <si>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</si>
  <si>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</si>
  <si>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</si>
  <si>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</si>
  <si>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</si>
  <si>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</si>
  <si>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</si>
  <si>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</si>
  <si>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</si>
  <si>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</si>
  <si>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</si>
  <si>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</si>
  <si>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</si>
  <si>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</si>
  <si>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</si>
  <si>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</si>
  <si>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</si>
  <si>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</si>
  <si>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</si>
  <si>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</si>
  <si>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</si>
  <si>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</si>
  <si>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</si>
  <si>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</si>
  <si>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</si>
  <si>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</si>
  <si>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</si>
  <si>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</si>
  <si>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</si>
  <si>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</si>
  <si>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</si>
  <si>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</si>
  <si>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</si>
  <si>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</si>
  <si>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</si>
  <si>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</si>
  <si>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</si>
  <si>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</si>
  <si>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</si>
  <si>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</si>
  <si>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</si>
  <si>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</si>
  <si>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</si>
  <si>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</si>
  <si>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</si>
  <si>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</si>
  <si>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</si>
  <si>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</si>
  <si>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</si>
  <si>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</si>
  <si>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</si>
  <si>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</si>
  <si>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</si>
  <si>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</si>
  <si>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</si>
  <si>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</si>
  <si>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</si>
  <si>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</si>
  <si>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</si>
  <si>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</si>
  <si>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</si>
  <si>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</si>
  <si>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</si>
  <si>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</si>
  <si>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</si>
  <si>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</si>
  <si>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</si>
  <si>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</si>
  <si>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</si>
  <si>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</si>
  <si>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</si>
  <si>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</si>
  <si>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</si>
  <si>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</si>
  <si>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</si>
  <si>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</si>
  <si>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</si>
  <si>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</si>
  <si>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</si>
  <si>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</si>
  <si>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</si>
  <si>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</si>
  <si>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</si>
  <si>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</si>
  <si>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</si>
  <si>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</si>
  <si>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</si>
  <si>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</si>
  <si>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</si>
  <si>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</si>
  <si>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</si>
  <si>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</si>
  <si>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</si>
  <si>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</si>
  <si>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</si>
  <si>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</si>
  <si>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</si>
  <si>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</si>
  <si>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</si>
  <si>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</si>
  <si>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</si>
  <si>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</si>
  <si>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</si>
  <si>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</si>
  <si>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</si>
  <si>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</si>
  <si>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</si>
  <si>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</si>
  <si>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</si>
  <si>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</si>
  <si>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</si>
  <si>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</si>
  <si>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</si>
  <si>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</si>
  <si>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</si>
  <si>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</si>
  <si>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</si>
  <si>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</si>
  <si>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</si>
  <si>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</si>
  <si>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</si>
  <si>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</si>
  <si>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</si>
  <si>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</si>
  <si>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</si>
  <si>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</si>
  <si>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</si>
  <si>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</si>
  <si>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</si>
  <si>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</si>
  <si>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</si>
  <si>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</si>
  <si>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</si>
  <si>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</si>
  <si>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</si>
  <si>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</si>
  <si>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</si>
  <si>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</si>
  <si>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</si>
  <si>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</si>
  <si>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</si>
  <si>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</si>
  <si>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</si>
  <si>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</si>
  <si>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</si>
  <si>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</si>
  <si>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</si>
  <si>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</si>
  <si>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</si>
  <si>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</si>
  <si>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</si>
  <si>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</si>
  <si>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</si>
  <si>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</si>
  <si>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</si>
  <si>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</si>
  <si>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</si>
  <si>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</si>
  <si>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</si>
  <si>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</si>
  <si>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</si>
  <si>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</si>
  <si>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</si>
  <si>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</si>
  <si>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</si>
  <si>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</si>
  <si>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</si>
  <si>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</si>
  <si>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</si>
  <si>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</si>
  <si>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</si>
  <si>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</si>
  <si>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</si>
  <si>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</si>
  <si>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</si>
  <si>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</si>
  <si>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</si>
  <si>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</si>
  <si>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</si>
  <si>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</si>
  <si>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</si>
  <si>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</si>
  <si>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</si>
  <si>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</si>
  <si>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</si>
  <si>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</si>
  <si>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</si>
  <si>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</si>
  <si>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</si>
  <si>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</si>
  <si>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</si>
  <si>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</si>
  <si>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</si>
  <si>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</si>
  <si>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</si>
  <si>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</si>
  <si>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</si>
  <si>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</si>
  <si>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</si>
  <si>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</si>
  <si>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</si>
  <si>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</si>
  <si>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</si>
  <si>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</si>
  <si>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</si>
  <si>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</si>
  <si>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</si>
  <si>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</si>
  <si>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</si>
  <si>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</si>
  <si>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</si>
  <si>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</si>
  <si>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</si>
  <si>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</si>
  <si>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</si>
  <si>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</si>
  <si>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</si>
  <si>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</si>
  <si>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</si>
  <si>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</si>
  <si>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</si>
  <si>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</si>
  <si>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</si>
  <si>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</si>
  <si>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</si>
  <si>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</si>
  <si>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</si>
  <si>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</si>
  <si>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</si>
  <si>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</si>
  <si>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</si>
  <si>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</si>
  <si>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</si>
  <si>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</si>
  <si>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</si>
  <si>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</si>
  <si>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</si>
  <si>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</si>
  <si>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</si>
  <si>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</si>
  <si>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</si>
  <si>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</si>
  <si>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</si>
  <si>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</si>
  <si>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</si>
  <si>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</si>
  <si>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</si>
  <si>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</si>
  <si>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</si>
  <si>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</si>
  <si>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</si>
  <si>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</si>
  <si>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</si>
  <si>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</si>
  <si>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</si>
  <si>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</si>
  <si>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</si>
  <si>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</si>
  <si>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</si>
  <si>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</si>
  <si>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</si>
  <si>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</si>
  <si>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</si>
  <si>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</si>
  <si>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</si>
  <si>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</si>
  <si>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</si>
  <si>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</si>
  <si>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</si>
  <si>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</si>
  <si>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</si>
  <si>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</si>
  <si>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</si>
  <si>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</si>
  <si>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</si>
  <si>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</si>
  <si>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</si>
  <si>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</si>
  <si>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</si>
  <si>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</si>
  <si>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</si>
  <si>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</si>
  <si>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</si>
  <si>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</si>
  <si>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</si>
  <si>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</si>
  <si>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</si>
  <si>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</si>
  <si>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</si>
  <si>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</si>
  <si>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</si>
  <si>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</si>
  <si>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</si>
  <si>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</si>
  <si>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</si>
  <si>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</si>
  <si>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</si>
  <si>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</si>
  <si>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</si>
  <si>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</si>
  <si>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</si>
  <si>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</si>
  <si>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</si>
  <si>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</si>
  <si>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</si>
  <si>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</si>
  <si>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</si>
  <si>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</si>
  <si>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</si>
  <si>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</si>
  <si>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</si>
  <si>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</si>
  <si>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</si>
  <si>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</si>
  <si>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</si>
  <si>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</si>
  <si>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</si>
  <si>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</si>
  <si>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</si>
  <si>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</si>
  <si>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</si>
  <si>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</si>
  <si>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</si>
  <si>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</si>
  <si>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</si>
  <si>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</si>
  <si>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</si>
  <si>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</si>
  <si>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</si>
  <si>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</si>
  <si>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</si>
  <si>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</si>
  <si>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</si>
  <si>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</si>
  <si>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</si>
  <si>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</si>
  <si>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</si>
  <si>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</si>
  <si>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</si>
  <si>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</si>
  <si>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</si>
  <si>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</si>
  <si>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</si>
  <si>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</si>
  <si>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</si>
  <si>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</si>
  <si>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</si>
  <si>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</si>
  <si>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</si>
  <si>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</si>
  <si>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</si>
  <si>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</si>
  <si>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</si>
  <si>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</si>
  <si>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</si>
  <si>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</si>
  <si>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</si>
  <si>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</si>
  <si>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</si>
  <si>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</si>
  <si>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</si>
  <si>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</si>
  <si>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</si>
  <si>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</si>
  <si>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</si>
  <si>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</si>
  <si>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</si>
  <si>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</si>
  <si>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</si>
  <si>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</si>
  <si>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</si>
  <si>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</si>
  <si>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</si>
  <si>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</si>
  <si>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</si>
  <si>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</si>
  <si>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</si>
  <si>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</si>
  <si>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</si>
  <si>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</si>
  <si>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</si>
  <si>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</si>
  <si>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</si>
  <si>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</si>
  <si>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</si>
  <si>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</si>
  <si>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</si>
  <si>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</si>
  <si>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</si>
  <si>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</si>
  <si>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</si>
  <si>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</si>
  <si>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</si>
  <si>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</si>
  <si>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</si>
  <si>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</si>
  <si>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</si>
  <si>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</si>
  <si>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</si>
  <si>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</si>
  <si>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</si>
  <si>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</si>
  <si>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</si>
  <si>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</si>
  <si>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</si>
  <si>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</si>
  <si>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</si>
  <si>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</si>
  <si>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</si>
  <si>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</si>
  <si>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</si>
  <si>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</si>
  <si>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</si>
  <si>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</si>
  <si>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</si>
  <si>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</si>
  <si>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</si>
  <si>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</si>
  <si>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</si>
  <si>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</si>
  <si>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</si>
  <si>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</si>
  <si>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</si>
  <si>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</si>
  <si>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</si>
  <si>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</si>
  <si>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</si>
  <si>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</si>
  <si>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</si>
  <si>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</si>
  <si>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</si>
  <si>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</si>
  <si>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</si>
  <si>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</si>
  <si>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</si>
  <si>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</si>
  <si>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</si>
  <si>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</si>
  <si>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</si>
  <si>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</si>
  <si>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</si>
  <si>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</si>
  <si>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</si>
  <si>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</si>
  <si>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</si>
  <si>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</si>
  <si>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</si>
  <si>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</si>
  <si>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</si>
  <si>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</si>
  <si>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</si>
  <si>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</si>
  <si>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</si>
  <si>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</si>
  <si>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</si>
  <si>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</si>
  <si>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</si>
  <si>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</si>
  <si>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</si>
  <si>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</si>
  <si>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</si>
  <si>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</si>
  <si>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</si>
  <si>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</si>
  <si>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</si>
  <si>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</si>
  <si>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</si>
  <si>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</si>
  <si>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</si>
  <si>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</si>
  <si>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</si>
  <si>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</si>
  <si>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</si>
  <si>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</si>
  <si>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</si>
  <si>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</si>
  <si>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</si>
  <si>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</si>
  <si>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</si>
  <si>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</si>
  <si>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</si>
  <si>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</si>
  <si>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</si>
  <si>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</si>
  <si>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</si>
  <si>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</si>
  <si>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</si>
  <si>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</si>
  <si>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</si>
  <si>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</si>
  <si>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</si>
  <si>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</si>
  <si>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</si>
  <si>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</si>
  <si>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</si>
  <si>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</si>
  <si>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</si>
  <si>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</si>
  <si>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</si>
  <si>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</si>
  <si>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</si>
  <si>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</si>
  <si>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</si>
  <si>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</si>
  <si>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</si>
  <si>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</si>
  <si>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</si>
  <si>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</si>
  <si>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</si>
  <si>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</si>
  <si>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</si>
  <si>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</si>
  <si>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</si>
  <si>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</si>
  <si>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</si>
  <si>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</si>
  <si>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</si>
  <si>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</si>
  <si>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</si>
  <si>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</si>
  <si>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</si>
  <si>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</si>
  <si>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</si>
  <si>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</si>
  <si>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</si>
  <si>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</si>
  <si>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</si>
  <si>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</si>
  <si>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</si>
  <si>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</si>
  <si>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</si>
  <si>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</si>
  <si>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</si>
  <si>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</si>
  <si>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</si>
  <si>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</si>
  <si>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</si>
  <si>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</si>
  <si>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</si>
  <si>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</si>
  <si>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</si>
  <si>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</si>
  <si>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</si>
  <si>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</si>
  <si>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</si>
  <si>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</si>
  <si>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</si>
  <si>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</si>
  <si>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</si>
  <si>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</si>
  <si>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</si>
  <si>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</si>
  <si>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</si>
  <si>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</si>
  <si>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</si>
  <si>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</si>
  <si>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</si>
  <si>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</si>
  <si>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</si>
  <si>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</si>
  <si>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</si>
  <si>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</si>
  <si>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</si>
  <si>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</si>
  <si>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</si>
  <si>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</si>
  <si>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</si>
  <si>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</si>
  <si>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</si>
  <si>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</si>
  <si>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</si>
  <si>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</si>
  <si>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</si>
  <si>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</si>
  <si>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</si>
  <si>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</si>
  <si>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</si>
  <si>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</si>
  <si>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</si>
  <si>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</si>
  <si>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</si>
  <si>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</si>
  <si>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</si>
  <si>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</si>
  <si>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</si>
  <si>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</si>
  <si>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</si>
  <si>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</si>
  <si>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</si>
  <si>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</si>
  <si>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</si>
  <si>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</si>
  <si>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</si>
  <si>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</si>
  <si>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</si>
  <si>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</si>
  <si>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</si>
  <si>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</si>
  <si>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</si>
  <si>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</si>
  <si>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</si>
  <si>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</si>
  <si>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</si>
  <si>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</si>
  <si>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</si>
  <si>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</si>
  <si>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</si>
  <si>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</si>
  <si>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</si>
  <si>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</si>
  <si>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</si>
  <si>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</si>
  <si>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</si>
  <si>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</si>
  <si>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</si>
  <si>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</si>
  <si>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</si>
  <si>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</si>
  <si>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</si>
  <si>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</si>
  <si>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</si>
  <si>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</si>
  <si>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</si>
  <si>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</si>
  <si>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</si>
  <si>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</si>
  <si>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</si>
  <si>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</si>
  <si>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</si>
  <si>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</si>
  <si>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</si>
  <si>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</si>
  <si>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</si>
  <si>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</si>
  <si>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</si>
  <si>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</si>
  <si>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</si>
  <si>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</si>
  <si>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</si>
  <si>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</si>
  <si>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</si>
  <si>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</si>
  <si>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</si>
  <si>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</si>
  <si>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</si>
  <si>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</si>
  <si>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</si>
  <si>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</si>
  <si>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</si>
  <si>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</si>
  <si>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</si>
  <si>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</si>
  <si>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</si>
  <si>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</si>
  <si>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</si>
  <si>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</si>
  <si>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</si>
  <si>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</si>
  <si>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</si>
  <si>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</si>
  <si>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</si>
  <si>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</si>
  <si>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</si>
  <si>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</si>
  <si>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</si>
  <si>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</si>
  <si>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</si>
  <si>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</si>
  <si>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</si>
  <si>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</si>
  <si>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</si>
  <si>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</si>
  <si>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</si>
  <si>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</si>
  <si>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</si>
  <si>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</si>
  <si>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</si>
  <si>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</si>
  <si>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</si>
  <si>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</si>
  <si>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</si>
  <si>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</si>
  <si>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</si>
  <si>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</si>
  <si>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</si>
  <si>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</si>
  <si>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</si>
  <si>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</si>
  <si>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</si>
  <si>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</si>
  <si>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</si>
  <si>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</si>
  <si>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</si>
  <si>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</si>
  <si>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</si>
  <si>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</si>
  <si>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</si>
  <si>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</si>
  <si>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</si>
  <si>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</si>
  <si>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</si>
  <si>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</si>
  <si>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</si>
  <si>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</si>
  <si>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</si>
  <si>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</si>
  <si>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</si>
  <si>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</si>
  <si>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</si>
  <si>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</si>
  <si>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</si>
  <si>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</si>
  <si>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</si>
  <si>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</si>
  <si>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</si>
  <si>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</si>
  <si>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</si>
  <si>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</si>
  <si>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</si>
  <si>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</si>
  <si>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</si>
  <si>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</si>
  <si>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</si>
  <si>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</si>
  <si>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</si>
  <si>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</si>
  <si>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</si>
  <si>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</si>
  <si>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</si>
  <si>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</si>
  <si>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</si>
  <si>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</si>
  <si>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</si>
  <si>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</si>
  <si>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</si>
  <si>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</si>
  <si>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</si>
  <si>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</si>
  <si>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</si>
  <si>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</si>
  <si>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</si>
  <si>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</si>
  <si>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</si>
  <si>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</si>
  <si>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</si>
  <si>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</si>
  <si>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</si>
  <si>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</si>
  <si>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</si>
  <si>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</si>
  <si>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</si>
  <si>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</si>
  <si>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</si>
  <si>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</si>
  <si>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</si>
  <si>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</si>
  <si>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</si>
  <si>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</si>
  <si>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</si>
  <si>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</si>
  <si>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</si>
  <si>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</si>
  <si>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</si>
  <si>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</si>
  <si>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</si>
  <si>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</si>
  <si>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</si>
  <si>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</si>
  <si>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</si>
  <si>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</si>
  <si>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</si>
  <si>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</si>
  <si>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</si>
  <si>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</si>
  <si>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</si>
  <si>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</si>
  <si>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</si>
  <si>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</si>
  <si>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</si>
  <si>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</si>
  <si>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</si>
  <si>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</si>
  <si>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</si>
  <si>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</si>
  <si>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</si>
  <si>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</si>
  <si>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</si>
  <si>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</si>
  <si>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</si>
  <si>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</si>
  <si>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</si>
  <si>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</si>
  <si>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</si>
  <si>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</si>
  <si>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</si>
  <si>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</si>
  <si>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</si>
  <si>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</si>
  <si>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</si>
  <si>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</si>
  <si>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</si>
  <si>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</si>
  <si>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</si>
  <si>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</si>
  <si>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</si>
  <si>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</si>
  <si>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</si>
  <si>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</si>
  <si>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</si>
  <si>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</si>
  <si>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</si>
  <si>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</si>
  <si>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</si>
  <si>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</si>
  <si>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</si>
  <si>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</si>
  <si>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</si>
  <si>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</si>
  <si>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</si>
  <si>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</si>
  <si>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</si>
  <si>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</si>
  <si>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</si>
  <si>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</si>
  <si>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</si>
  <si>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</si>
  <si>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</si>
  <si>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</si>
  <si>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</si>
  <si>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</si>
  <si>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</si>
  <si>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</si>
  <si>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</si>
  <si>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</si>
  <si>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</si>
  <si>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</si>
  <si>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</si>
  <si>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</si>
  <si>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</si>
  <si>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</si>
  <si>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</si>
  <si>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</si>
  <si>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</si>
  <si>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</si>
  <si>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</si>
  <si>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</si>
  <si>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</si>
  <si>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</si>
  <si>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</si>
  <si>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</si>
  <si>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</si>
  <si>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</si>
  <si>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</si>
  <si>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</si>
  <si>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</si>
  <si>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</si>
  <si>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</si>
  <si>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</si>
  <si>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</si>
  <si>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</si>
  <si>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</si>
  <si>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</si>
  <si>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</si>
  <si>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</si>
  <si>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</si>
  <si>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</si>
  <si>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</si>
  <si>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</si>
  <si>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</si>
  <si>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</si>
  <si>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</si>
  <si>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</si>
  <si>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</si>
  <si>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</si>
  <si>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</si>
  <si>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</si>
  <si>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</si>
  <si>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</si>
  <si>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</si>
  <si>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</si>
  <si>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</si>
  <si>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</si>
  <si>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</si>
  <si>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</si>
  <si>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</si>
  <si>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</si>
  <si>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</si>
  <si>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</si>
  <si>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</si>
  <si>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</si>
  <si>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</si>
  <si>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</si>
  <si>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</si>
  <si>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</si>
  <si>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</si>
  <si>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</si>
  <si>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</si>
  <si>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</si>
  <si>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</si>
  <si>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</si>
  <si>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</si>
  <si>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</si>
  <si>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</si>
  <si>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</si>
  <si>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</si>
  <si>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</si>
  <si>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</si>
  <si>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</si>
  <si>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</si>
  <si>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</si>
  <si>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</si>
  <si>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</si>
  <si>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</si>
  <si>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</si>
  <si>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</si>
  <si>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</si>
  <si>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</si>
  <si>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</si>
  <si>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</si>
  <si>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</si>
  <si>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</si>
  <si>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</si>
  <si>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</si>
  <si>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</si>
  <si>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</si>
  <si>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</si>
  <si>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</si>
  <si>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</si>
  <si>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</si>
  <si>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</si>
  <si>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</si>
  <si>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</si>
  <si>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</si>
  <si>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</si>
  <si>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</si>
  <si>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</si>
  <si>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</si>
  <si>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</si>
  <si>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</si>
  <si>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</si>
  <si>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</si>
  <si>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</si>
  <si>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</si>
  <si>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</si>
  <si>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</si>
  <si>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</si>
  <si>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</si>
  <si>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</si>
  <si>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</si>
  <si>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</si>
  <si>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</si>
  <si>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</si>
  <si>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</si>
  <si>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</si>
  <si>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</si>
  <si>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</si>
  <si>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</si>
  <si>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</si>
  <si>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</si>
  <si>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</si>
  <si>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</si>
  <si>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</si>
  <si>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</si>
  <si>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</si>
  <si>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</si>
  <si>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</si>
  <si>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</si>
  <si>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</si>
  <si>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</si>
  <si>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</si>
  <si>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</si>
  <si>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</si>
  <si>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</si>
  <si>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</si>
  <si>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</si>
  <si>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</si>
  <si>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</si>
  <si>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</si>
  <si>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</si>
  <si>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</si>
  <si>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</si>
  <si>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</si>
  <si>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</si>
  <si>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</si>
  <si>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</si>
  <si>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</si>
  <si>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</si>
  <si>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</si>
  <si>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</si>
  <si>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</si>
  <si>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</si>
  <si>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</si>
  <si>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</si>
  <si>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</si>
  <si>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</si>
  <si>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</si>
  <si>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</si>
  <si>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</si>
  <si>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</si>
  <si>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</si>
  <si>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</si>
  <si>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</si>
  <si>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</si>
  <si>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</si>
  <si>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</si>
  <si>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</si>
  <si>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</si>
  <si>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</si>
  <si>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</si>
  <si>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</si>
  <si>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</si>
  <si>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</si>
  <si>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</si>
  <si>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</si>
  <si>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</si>
  <si>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</si>
  <si>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</si>
  <si>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</si>
  <si>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</si>
  <si>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</si>
  <si>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</si>
  <si>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</si>
  <si>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</si>
  <si>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</si>
  <si>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</si>
  <si>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</si>
  <si>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</si>
  <si>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</si>
  <si>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</si>
  <si>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</si>
  <si>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</si>
  <si>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</si>
  <si>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</si>
  <si>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</si>
  <si>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</si>
  <si>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</si>
  <si>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</si>
  <si>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</si>
  <si>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</si>
  <si>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</si>
  <si>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</si>
  <si>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</si>
  <si>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</si>
  <si>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</si>
  <si>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</si>
  <si>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</si>
  <si>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</si>
  <si>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</si>
  <si>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</si>
  <si>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</si>
  <si>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</si>
  <si>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</si>
  <si>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</si>
  <si>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</si>
  <si>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</si>
  <si>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</si>
  <si>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</si>
  <si>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</si>
  <si>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</si>
  <si>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</si>
  <si>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</si>
  <si>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</si>
  <si>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</si>
  <si>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</si>
  <si>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</si>
  <si>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</si>
  <si>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</si>
  <si>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</si>
  <si>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</si>
  <si>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</si>
  <si>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</si>
  <si>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</si>
  <si>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</si>
  <si>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</si>
  <si>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</si>
  <si>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</si>
  <si>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</si>
  <si>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</si>
  <si>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</si>
  <si>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</si>
  <si>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</si>
  <si>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</si>
  <si>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</si>
  <si>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</si>
  <si>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</si>
  <si>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</si>
  <si>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</si>
  <si>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</si>
  <si>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</si>
  <si>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</si>
  <si>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</si>
  <si>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</si>
  <si>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</si>
  <si>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</si>
  <si>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</si>
  <si>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</si>
  <si>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</si>
  <si>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</si>
  <si>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</si>
  <si>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</si>
  <si>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</si>
  <si>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</si>
  <si>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</si>
  <si>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</si>
  <si>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</si>
  <si>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</si>
  <si>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</si>
  <si>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</si>
  <si>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</si>
  <si>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</si>
  <si>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</si>
  <si>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</si>
  <si>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</si>
  <si>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</si>
  <si>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</si>
  <si>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</si>
  <si>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</si>
  <si>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</si>
  <si>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</si>
  <si>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</si>
  <si>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</si>
  <si>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</si>
  <si>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</si>
  <si>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</si>
  <si>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</si>
  <si>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</si>
  <si>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</si>
  <si>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</si>
  <si>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</si>
  <si>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</si>
  <si>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</si>
  <si>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</si>
  <si>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</si>
  <si>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</si>
  <si>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</si>
  <si>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</si>
  <si>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</si>
  <si>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</si>
  <si>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</si>
  <si>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</si>
  <si>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</si>
  <si>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</si>
  <si>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</si>
  <si>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</si>
  <si>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</si>
  <si>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</si>
  <si>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</si>
  <si>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</si>
  <si>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</si>
  <si>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</si>
  <si>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</si>
  <si>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</si>
  <si>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</si>
  <si>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</si>
  <si>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</si>
  <si>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</si>
  <si>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</si>
  <si>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</si>
  <si>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</si>
  <si>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</si>
  <si>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</si>
  <si>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</si>
  <si>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</si>
  <si>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</si>
  <si>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</si>
  <si>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</si>
  <si>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</si>
  <si>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</si>
  <si>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</si>
  <si>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</si>
  <si>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</si>
  <si>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</si>
  <si>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</si>
  <si>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</si>
  <si>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</si>
  <si>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</si>
  <si>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</si>
  <si>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</si>
  <si>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</si>
  <si>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</si>
  <si>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</si>
  <si>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</si>
  <si>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</si>
  <si>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</si>
  <si>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</si>
  <si>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</si>
  <si>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</si>
  <si>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</si>
  <si>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</si>
  <si>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</si>
  <si>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</si>
  <si>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</si>
  <si>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</si>
  <si>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</si>
  <si>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</si>
  <si>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</si>
  <si>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</si>
  <si>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</si>
  <si>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</si>
  <si>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</si>
  <si>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</si>
  <si>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</si>
  <si>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</si>
  <si>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</si>
  <si>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</si>
  <si>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</si>
  <si>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</si>
  <si>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</si>
  <si>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</si>
  <si>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</si>
  <si>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</si>
  <si>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</si>
  <si>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</si>
  <si>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</si>
  <si>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</si>
  <si>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</si>
  <si>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</si>
  <si>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</si>
  <si>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</si>
  <si>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</si>
  <si>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</si>
  <si>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</si>
  <si>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</si>
  <si>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</si>
  <si>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</si>
  <si>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</si>
  <si>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</si>
  <si>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</si>
  <si>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</si>
  <si>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</si>
  <si>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</si>
  <si>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</si>
  <si>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</si>
  <si>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</si>
  <si>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</si>
  <si>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</si>
  <si>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</si>
  <si>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</si>
  <si>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</si>
  <si>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</si>
  <si>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</si>
  <si>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</si>
  <si>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</si>
  <si>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</si>
  <si>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</si>
  <si>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</si>
  <si>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</si>
  <si>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</si>
  <si>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</si>
  <si>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</si>
  <si>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</si>
  <si>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</si>
  <si>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</si>
  <si>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</si>
  <si>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</si>
  <si>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</si>
  <si>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</si>
  <si>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</si>
  <si>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</si>
  <si>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</si>
  <si>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</si>
  <si>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</si>
  <si>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</si>
  <si>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</si>
  <si>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</si>
  <si>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</si>
  <si>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</si>
  <si>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</si>
  <si>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</si>
  <si>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</si>
  <si>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</si>
  <si>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</si>
  <si>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</si>
  <si>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</si>
  <si>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</si>
  <si>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</si>
  <si>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</si>
  <si>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</si>
  <si>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</si>
  <si>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</si>
  <si>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</si>
  <si>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</si>
  <si>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</si>
  <si>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</si>
  <si>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</si>
  <si>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</si>
  <si>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</si>
  <si>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</si>
  <si>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</si>
  <si>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</si>
  <si>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</si>
  <si>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</si>
  <si>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</si>
  <si>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</si>
  <si>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</si>
  <si>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</si>
  <si>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</si>
  <si>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</si>
  <si>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</si>
  <si>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</si>
  <si>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</si>
  <si>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</si>
  <si>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</si>
  <si>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</si>
  <si>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</si>
  <si>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</si>
  <si>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</si>
  <si>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</si>
  <si>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</si>
  <si>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</si>
  <si>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</si>
  <si>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</si>
  <si>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</si>
  <si>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</si>
  <si>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</si>
  <si>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</si>
  <si>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</si>
  <si>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</si>
  <si>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</si>
  <si>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</si>
  <si>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</si>
  <si>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</si>
  <si>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</si>
  <si>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</si>
  <si>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</si>
  <si>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</si>
  <si>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</si>
  <si>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</si>
  <si>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</si>
  <si>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</si>
  <si>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</si>
  <si>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</si>
  <si>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</si>
  <si>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</si>
  <si>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</si>
  <si>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</si>
  <si>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</si>
  <si>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</si>
  <si>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</si>
  <si>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</si>
  <si>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</si>
  <si>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</si>
  <si>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</si>
  <si>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</si>
  <si>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</si>
  <si>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</si>
  <si>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</si>
  <si>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</si>
  <si>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</si>
  <si>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</si>
  <si>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</si>
  <si>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</si>
  <si>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</si>
  <si>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</si>
  <si>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</si>
  <si>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</si>
  <si>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</si>
  <si>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</si>
  <si>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</si>
  <si>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</si>
  <si>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</si>
  <si>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</si>
  <si>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</si>
  <si>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</si>
  <si>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</si>
  <si>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</si>
  <si>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</si>
  <si>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</si>
  <si>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</si>
  <si>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</si>
  <si>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</si>
  <si>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</si>
  <si>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</si>
  <si>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</si>
  <si>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</si>
  <si>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</si>
  <si>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</si>
  <si>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</si>
  <si>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</si>
  <si>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</si>
  <si>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</si>
  <si>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</si>
  <si>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</si>
  <si>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</si>
  <si>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</si>
  <si>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</si>
  <si>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</si>
  <si>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</si>
  <si>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</si>
  <si>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</si>
  <si>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</si>
  <si>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</si>
  <si>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</si>
  <si>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</si>
  <si>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</si>
  <si>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</si>
  <si>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</si>
  <si>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</si>
  <si>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</si>
  <si>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</si>
  <si>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</si>
  <si>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</si>
  <si>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</si>
  <si>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</si>
  <si>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</si>
  <si>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</si>
  <si>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</si>
  <si>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</si>
  <si>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</si>
  <si>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</si>
  <si>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</si>
  <si>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</si>
  <si>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</si>
  <si>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</si>
  <si>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</si>
  <si>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</si>
  <si>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</si>
  <si>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</si>
  <si>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</si>
  <si>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</si>
  <si>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</si>
  <si>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</si>
  <si>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</si>
  <si>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</si>
  <si>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</si>
  <si>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</si>
  <si>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</si>
  <si>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</si>
  <si>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</si>
  <si>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</si>
  <si>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</si>
  <si>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</si>
  <si>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</si>
  <si>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</si>
  <si>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</si>
  <si>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</si>
  <si>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</si>
  <si>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</si>
  <si>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</si>
  <si>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</si>
  <si>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</si>
  <si>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</si>
  <si>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</si>
  <si>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</si>
  <si>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</si>
  <si>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</si>
  <si>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</si>
  <si>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</si>
  <si>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</si>
  <si>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</si>
  <si>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</si>
  <si>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</si>
  <si>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</si>
  <si>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</si>
  <si>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</si>
  <si>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</si>
  <si>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</si>
  <si>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</si>
  <si>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</si>
  <si>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</si>
  <si>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</si>
  <si>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</si>
  <si>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</si>
  <si>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</si>
  <si>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</si>
  <si>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</si>
  <si>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</si>
  <si>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</si>
  <si>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</si>
  <si>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</si>
  <si>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</si>
  <si>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</si>
  <si>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</si>
  <si>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</si>
  <si>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</si>
  <si>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</si>
  <si>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</si>
  <si>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</si>
  <si>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</si>
  <si>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</si>
  <si>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</si>
  <si>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</si>
  <si>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</si>
  <si>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</si>
  <si>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</si>
  <si>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</si>
  <si>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</si>
  <si>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</si>
  <si>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</si>
  <si>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</si>
  <si>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</si>
  <si>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</si>
  <si>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</si>
  <si>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</si>
  <si>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</si>
  <si>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</si>
  <si>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</si>
  <si>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</si>
  <si>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</si>
  <si>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</si>
  <si>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</si>
  <si>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</si>
  <si>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</si>
  <si>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</si>
  <si>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</si>
  <si>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</si>
  <si>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</si>
  <si>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</si>
  <si>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</si>
  <si>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</si>
  <si>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</si>
  <si>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</si>
  <si>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</si>
  <si>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</si>
  <si>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</si>
  <si>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</si>
  <si>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</si>
  <si>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</si>
  <si>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</si>
  <si>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</si>
  <si>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</si>
  <si>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</si>
  <si>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</si>
  <si>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</si>
  <si>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</si>
  <si>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</si>
  <si>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</si>
  <si>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</si>
  <si>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</si>
  <si>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</si>
  <si>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</si>
  <si>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</si>
  <si>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</si>
  <si>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</si>
  <si>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</si>
  <si>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</si>
  <si>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</si>
  <si>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</si>
  <si>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</si>
  <si>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</si>
  <si>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</si>
  <si>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</si>
  <si>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</si>
  <si>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</si>
  <si>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</si>
  <si>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</si>
  <si>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</si>
  <si>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</si>
  <si>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</si>
  <si>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</si>
  <si>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</si>
  <si>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</si>
  <si>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</si>
  <si>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</si>
  <si>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</si>
  <si>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</si>
  <si>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</si>
  <si>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</si>
  <si>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</si>
  <si>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</si>
  <si>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</si>
  <si>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</si>
  <si>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</si>
  <si>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</si>
  <si>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</si>
  <si>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</si>
  <si>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</si>
  <si>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</si>
  <si>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</si>
  <si>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</si>
  <si>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</si>
  <si>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</si>
  <si>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</si>
  <si>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</si>
  <si>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</si>
  <si>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</si>
  <si>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</si>
  <si>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</si>
  <si>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</si>
  <si>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</si>
  <si>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</si>
  <si>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</si>
  <si>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</si>
  <si>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</si>
  <si>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</si>
  <si>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</si>
  <si>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</si>
  <si>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</si>
  <si>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</si>
  <si>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</si>
  <si>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</si>
  <si>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</si>
  <si>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</si>
  <si>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</si>
  <si>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</si>
  <si>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</si>
  <si>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</si>
  <si>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</si>
  <si>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</si>
  <si>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</si>
  <si>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</si>
  <si>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</si>
  <si>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</si>
  <si>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</si>
  <si>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</si>
  <si>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</si>
  <si>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</si>
  <si>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</si>
  <si>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</si>
  <si>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</si>
  <si>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</si>
  <si>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</si>
  <si>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</si>
  <si>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</si>
  <si>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</si>
  <si>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</si>
  <si>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</si>
  <si>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</si>
  <si>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</si>
  <si>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</si>
  <si>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</si>
  <si>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</si>
  <si>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</si>
  <si>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</si>
  <si>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</si>
  <si>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</si>
  <si>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</si>
  <si>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</si>
  <si>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</si>
  <si>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</si>
  <si>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</si>
  <si>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</si>
  <si>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</si>
  <si>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</si>
  <si>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</si>
  <si>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</si>
  <si>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</si>
  <si>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</si>
  <si>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</si>
  <si>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</si>
  <si>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</si>
  <si>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</si>
  <si>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</si>
  <si>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</si>
  <si>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</si>
  <si>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</si>
  <si>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</si>
  <si>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</si>
  <si>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</si>
  <si>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</si>
  <si>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</si>
  <si>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</si>
  <si>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</si>
  <si>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</si>
  <si>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</si>
  <si>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</si>
  <si>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</si>
  <si>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</si>
  <si>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</si>
  <si>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</si>
  <si>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</si>
  <si>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</si>
  <si>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</si>
  <si>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</si>
  <si>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</si>
  <si>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</si>
  <si>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</si>
  <si>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</si>
  <si>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</si>
  <si>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</si>
  <si>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</si>
  <si>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</si>
  <si>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</si>
  <si>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</si>
  <si>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</si>
  <si>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</si>
  <si>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</si>
  <si>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</si>
  <si>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</si>
  <si>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</si>
  <si>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</si>
  <si>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</si>
  <si>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</si>
  <si>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</si>
  <si>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</si>
  <si>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</si>
  <si>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</si>
  <si>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</si>
  <si>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</si>
  <si>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</si>
  <si>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</si>
  <si>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</si>
  <si>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</si>
  <si>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</si>
  <si>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</si>
  <si>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</si>
  <si>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</si>
  <si>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</si>
  <si>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</si>
  <si>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</si>
  <si>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</si>
  <si>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</si>
  <si>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</si>
  <si>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</si>
  <si>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</si>
  <si>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</si>
  <si>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</si>
  <si>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</si>
  <si>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</si>
  <si>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</si>
  <si>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</si>
  <si>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</si>
  <si>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</si>
  <si>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</si>
  <si>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</si>
  <si>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</si>
  <si>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</si>
  <si>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</si>
  <si>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</si>
  <si>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</si>
  <si>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</si>
  <si>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</si>
  <si>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</si>
  <si>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</si>
  <si>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</si>
  <si>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</si>
  <si>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</si>
  <si>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</si>
  <si>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</si>
  <si>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</si>
  <si>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</si>
  <si>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</si>
  <si>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</si>
  <si>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</si>
  <si>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</si>
  <si>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</si>
  <si>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</si>
  <si>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</si>
  <si>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</si>
  <si>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</si>
  <si>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</si>
  <si>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</si>
  <si>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</si>
  <si>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</si>
  <si>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</si>
  <si>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</si>
  <si>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</si>
  <si>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</si>
  <si>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</si>
  <si>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</si>
  <si>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</si>
  <si>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</si>
  <si>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</si>
  <si>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</si>
  <si>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</si>
  <si>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</si>
  <si>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</si>
  <si>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</si>
  <si>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</si>
  <si>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</si>
  <si>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</si>
  <si>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</si>
  <si>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</si>
  <si>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</si>
  <si>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</si>
  <si>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</si>
  <si>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</si>
  <si>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</si>
  <si>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</si>
  <si>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</si>
  <si>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</si>
  <si>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</si>
  <si>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</si>
  <si>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</si>
  <si>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</si>
  <si>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</si>
  <si>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</si>
  <si>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</si>
  <si>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</si>
  <si>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</si>
  <si>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</si>
  <si>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</si>
  <si>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</si>
  <si>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</si>
  <si>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</si>
  <si>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</si>
  <si>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</si>
  <si>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</si>
  <si>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</si>
  <si>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</si>
  <si>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</si>
  <si>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</si>
  <si>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</si>
  <si>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</si>
  <si>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</si>
  <si>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</si>
  <si>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</si>
  <si>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</si>
  <si>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</si>
  <si>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</si>
  <si>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</si>
  <si>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</si>
  <si>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</si>
  <si>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</si>
  <si>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</si>
  <si>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</si>
  <si>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</si>
  <si>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</si>
  <si>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</si>
  <si>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</si>
  <si>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</si>
  <si>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</si>
  <si>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</si>
  <si>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</si>
  <si>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</si>
  <si>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</si>
  <si>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</si>
  <si>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</si>
  <si>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</si>
  <si>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</si>
  <si>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</si>
  <si>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</si>
  <si>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</si>
  <si>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</si>
  <si>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</si>
  <si>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</si>
  <si>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</si>
  <si>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</si>
  <si>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</si>
  <si>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</si>
  <si>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</si>
  <si>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</si>
  <si>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</si>
  <si>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</si>
  <si>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</si>
  <si>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</si>
  <si>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</si>
  <si>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</si>
  <si>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</si>
  <si>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</si>
  <si>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</si>
  <si>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</si>
  <si>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</si>
  <si>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</si>
  <si>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</si>
  <si>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</si>
  <si>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</si>
  <si>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</si>
  <si>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</si>
  <si>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</si>
  <si>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</si>
  <si>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</si>
  <si>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</si>
  <si>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</si>
  <si>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</si>
  <si>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</si>
  <si>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</si>
  <si>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</si>
  <si>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</si>
  <si>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</si>
  <si>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</si>
  <si>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</si>
  <si>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</si>
  <si>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</si>
  <si>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</si>
  <si>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</si>
  <si>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</si>
  <si>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</si>
  <si>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</si>
  <si>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</si>
  <si>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</si>
  <si>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</si>
  <si>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</si>
  <si>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</si>
  <si>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</si>
  <si>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</si>
  <si>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</si>
  <si>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</si>
  <si>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</si>
  <si>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</si>
  <si>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</si>
  <si>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</si>
  <si>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</si>
  <si>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</si>
  <si>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</si>
  <si>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</si>
  <si>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</si>
  <si>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</si>
  <si>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</si>
  <si>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</si>
  <si>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</si>
  <si>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</si>
  <si>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</si>
  <si>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</si>
  <si>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</si>
  <si>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</si>
  <si>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</si>
  <si>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</si>
  <si>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</si>
  <si>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</si>
  <si>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</si>
  <si>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</si>
  <si>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</si>
  <si>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</si>
  <si>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</si>
  <si>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</si>
  <si>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</si>
  <si>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</si>
  <si>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</si>
  <si>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</si>
  <si>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</si>
  <si>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</si>
  <si>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</si>
  <si>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</si>
  <si>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</si>
  <si>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</si>
  <si>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</si>
  <si>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</si>
  <si>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</si>
  <si>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</si>
  <si>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</si>
  <si>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</si>
  <si>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</si>
  <si>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</si>
  <si>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</si>
  <si>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</si>
  <si>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</si>
  <si>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</si>
  <si>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</si>
  <si>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</si>
  <si>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</si>
  <si>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</si>
  <si>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</si>
  <si>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</si>
  <si>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</si>
  <si>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</si>
  <si>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</si>
  <si>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</si>
  <si>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</si>
  <si>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</si>
  <si>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</si>
  <si>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</si>
  <si>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</si>
  <si>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</si>
  <si>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</si>
  <si>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</si>
  <si>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</si>
  <si>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</si>
  <si>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</si>
  <si>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</si>
  <si>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</si>
  <si>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</si>
  <si>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</si>
  <si>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</si>
  <si>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</si>
  <si>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</si>
  <si>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</si>
  <si>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</si>
  <si>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</si>
  <si>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</si>
  <si>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</si>
  <si>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</si>
  <si>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</si>
  <si>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</si>
  <si>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</si>
  <si>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</si>
  <si>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</si>
  <si>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</si>
  <si>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</si>
  <si>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</si>
  <si>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</si>
  <si>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</si>
  <si>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</si>
  <si>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</si>
  <si>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</si>
  <si>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</si>
  <si>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</si>
  <si>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</si>
  <si>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</si>
  <si>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</si>
  <si>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</si>
  <si>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</si>
  <si>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</si>
  <si>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</si>
  <si>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</si>
  <si>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</si>
  <si>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</si>
  <si>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</si>
  <si>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</si>
  <si>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</si>
  <si>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</si>
  <si>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</si>
  <si>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</si>
  <si>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</si>
  <si>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</si>
  <si>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</si>
  <si>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</si>
  <si>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</si>
  <si>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</si>
  <si>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</si>
  <si>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</si>
  <si>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</si>
  <si>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</si>
  <si>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</si>
  <si>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</si>
  <si>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</si>
  <si>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</si>
  <si>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</si>
  <si>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</si>
  <si>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</si>
  <si>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</si>
  <si>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</si>
  <si>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</si>
  <si>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</si>
  <si>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</si>
  <si>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</si>
  <si>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</si>
  <si>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</si>
  <si>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</si>
  <si>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</si>
  <si>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</si>
  <si>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</si>
  <si>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</si>
  <si>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</si>
  <si>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</si>
  <si>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</si>
  <si>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</si>
  <si>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</si>
  <si>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</si>
  <si>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</si>
  <si>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</si>
  <si>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</si>
  <si>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</si>
  <si>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</si>
  <si>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</si>
  <si>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</si>
  <si>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</si>
  <si>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</si>
  <si>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</si>
  <si>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</si>
  <si>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</si>
  <si>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</si>
  <si>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</si>
  <si>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</si>
  <si>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</si>
  <si>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</si>
  <si>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</si>
  <si>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</si>
  <si>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</si>
  <si>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</si>
  <si>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</si>
  <si>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</si>
  <si>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</si>
  <si>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</si>
  <si>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</si>
  <si>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</si>
  <si>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</si>
  <si>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</si>
  <si>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</si>
  <si>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</si>
  <si>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</si>
  <si>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</si>
  <si>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</si>
  <si>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</si>
  <si>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</si>
  <si>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</si>
  <si>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</si>
  <si>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</si>
  <si>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</si>
  <si>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</si>
  <si>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</si>
  <si>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</si>
  <si>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</si>
  <si>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</si>
  <si>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</si>
  <si>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</si>
  <si>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</si>
  <si>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</si>
  <si>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</si>
  <si>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</si>
  <si>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</si>
  <si>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</si>
  <si>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</si>
  <si>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</si>
  <si>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</si>
  <si>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</si>
  <si>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</si>
  <si>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</si>
  <si>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</si>
  <si>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</si>
  <si>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</si>
  <si>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</si>
  <si>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</si>
  <si>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</si>
  <si>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</si>
  <si>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</si>
  <si>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</si>
  <si>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</si>
  <si>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</si>
  <si>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</si>
  <si>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</si>
  <si>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</si>
  <si>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</si>
  <si>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</si>
  <si>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</si>
  <si>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</si>
  <si>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</si>
  <si>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</si>
  <si>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</si>
  <si>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</si>
  <si>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</si>
  <si>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</si>
  <si>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</si>
  <si>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</si>
  <si>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</si>
  <si>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</si>
  <si>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</si>
  <si>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</si>
  <si>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</si>
  <si>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</si>
  <si>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</si>
  <si>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</si>
  <si>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</si>
  <si>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</si>
  <si>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</si>
  <si>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</si>
  <si>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</si>
  <si>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</si>
  <si>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</si>
  <si>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</si>
  <si>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</si>
  <si>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</si>
  <si>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</si>
  <si>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</si>
  <si>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</si>
  <si>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</si>
  <si>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</si>
  <si>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</si>
  <si>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</si>
  <si>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</si>
  <si>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</si>
  <si>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</si>
  <si>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</si>
  <si>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</si>
  <si>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</si>
  <si>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</si>
  <si>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</si>
  <si>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</si>
  <si>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</si>
  <si>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</si>
  <si>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</si>
  <si>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</si>
  <si>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</si>
  <si>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</si>
  <si>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</si>
  <si>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</si>
  <si>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</si>
  <si>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</si>
  <si>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</si>
  <si>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</si>
  <si>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</si>
  <si>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</si>
  <si>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</si>
  <si>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</si>
  <si>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</si>
  <si>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</si>
  <si>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</si>
  <si>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</si>
  <si>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</si>
  <si>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</si>
  <si>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</si>
  <si>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</si>
  <si>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</si>
  <si>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</si>
  <si>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</si>
  <si>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</si>
  <si>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</si>
  <si>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</si>
  <si>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</si>
  <si>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</si>
  <si>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</si>
  <si>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</si>
  <si>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</si>
  <si>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</si>
  <si>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</si>
  <si>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</si>
  <si>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</si>
  <si>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</si>
  <si>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</si>
  <si>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</si>
  <si>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</si>
  <si>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</si>
  <si>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</si>
  <si>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</si>
  <si>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</si>
  <si>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</si>
  <si>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</si>
  <si>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</si>
  <si>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</si>
  <si>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</si>
  <si>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</si>
  <si>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</si>
  <si>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</si>
  <si>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</si>
  <si>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</si>
  <si>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</si>
  <si>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</si>
  <si>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</si>
  <si>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</si>
  <si>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</si>
  <si>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</si>
  <si>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</si>
  <si>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</si>
  <si>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</si>
  <si>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</si>
  <si>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</si>
  <si>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</si>
  <si>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</si>
  <si>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</si>
  <si>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</si>
  <si>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</si>
  <si>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</si>
  <si>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</si>
  <si>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</si>
  <si>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</si>
  <si>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</si>
  <si>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</si>
  <si>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</si>
  <si>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</si>
  <si>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</si>
  <si>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</si>
  <si>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</si>
  <si>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</si>
  <si>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</si>
  <si>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</si>
  <si>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</si>
  <si>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</si>
  <si>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</si>
  <si>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</si>
  <si>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</si>
  <si>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</si>
  <si>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</si>
  <si>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</si>
  <si>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</si>
  <si>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</si>
  <si>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</si>
  <si>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</si>
  <si>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</si>
  <si>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</si>
  <si>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</si>
  <si>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</si>
  <si>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</si>
  <si>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</si>
  <si>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</si>
  <si>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</si>
  <si>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</si>
  <si>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</si>
  <si>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</si>
  <si>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</si>
  <si>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</si>
  <si>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</si>
  <si>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</si>
  <si>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</si>
  <si>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</si>
  <si>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</si>
  <si>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</si>
  <si>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</si>
  <si>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</si>
  <si>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</si>
  <si>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</si>
  <si>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</si>
  <si>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</si>
  <si>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</si>
  <si>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</si>
  <si>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</si>
  <si>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</si>
  <si>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</si>
  <si>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</si>
  <si>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</si>
  <si>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</si>
  <si>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</si>
  <si>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</si>
  <si>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</si>
  <si>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</si>
  <si>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</si>
  <si>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</si>
  <si>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</si>
  <si>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</si>
  <si>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</si>
  <si>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</si>
  <si>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</si>
  <si>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</si>
  <si>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</si>
  <si>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</si>
  <si>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</si>
  <si>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</si>
  <si>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</si>
  <si>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</si>
  <si>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</si>
  <si>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</si>
  <si>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</si>
  <si>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</si>
  <si>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</si>
  <si>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</si>
  <si>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</si>
  <si>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</si>
  <si>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</si>
  <si>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</si>
  <si>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</si>
  <si>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</si>
  <si>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</si>
  <si>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</si>
  <si>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</si>
  <si>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</si>
  <si>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</si>
  <si>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</si>
  <si>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</si>
  <si>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</si>
  <si>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</si>
  <si>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</si>
  <si>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</si>
  <si>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</si>
  <si>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</si>
  <si>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</si>
  <si>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</si>
  <si>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</si>
  <si>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</si>
  <si>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</si>
  <si>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</si>
  <si>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</si>
  <si>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</si>
  <si>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</si>
  <si>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</si>
  <si>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</si>
  <si>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</si>
  <si>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</si>
  <si>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</si>
  <si>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</si>
  <si>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</si>
  <si>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</si>
  <si>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</si>
  <si>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</si>
  <si>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</si>
  <si>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</si>
  <si>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</si>
  <si>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</si>
  <si>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</si>
  <si>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</si>
  <si>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</si>
  <si>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</si>
  <si>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</si>
  <si>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</si>
  <si>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</si>
  <si>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</si>
  <si>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</si>
  <si>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</si>
  <si>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</si>
  <si>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</si>
  <si>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</si>
  <si>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</si>
  <si>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</si>
  <si>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</si>
  <si>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</si>
  <si>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</si>
  <si>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</si>
  <si>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</si>
  <si>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</si>
  <si>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</si>
  <si>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</si>
  <si>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</si>
  <si>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</si>
  <si>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</si>
  <si>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</si>
  <si>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</si>
  <si>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</si>
  <si>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</si>
  <si>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</si>
  <si>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</si>
  <si>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</si>
  <si>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</si>
  <si>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</si>
  <si>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</si>
  <si>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</si>
  <si>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</si>
  <si>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</si>
  <si>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</si>
  <si>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</si>
  <si>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</si>
  <si>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</si>
  <si>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</si>
  <si>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</si>
  <si>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</si>
  <si>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</si>
  <si>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</si>
  <si>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</si>
  <si>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</si>
  <si>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</si>
  <si>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</si>
  <si>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</si>
  <si>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</si>
  <si>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</si>
  <si>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</si>
  <si>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</si>
  <si>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</si>
  <si>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</si>
  <si>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</si>
  <si>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</si>
  <si>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</si>
  <si>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</si>
  <si>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</si>
  <si>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</si>
  <si>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</si>
  <si>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</si>
  <si>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</si>
  <si>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</si>
  <si>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</si>
  <si>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</si>
  <si>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</si>
  <si>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</si>
  <si>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</si>
  <si>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</si>
  <si>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</si>
  <si>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</si>
  <si>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</si>
  <si>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</si>
  <si>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</si>
  <si>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</si>
  <si>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</si>
  <si>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</si>
  <si>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</si>
  <si>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</si>
  <si>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</si>
  <si>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</si>
  <si>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</si>
  <si>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</si>
  <si>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</si>
  <si>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</si>
  <si>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</si>
  <si>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</si>
  <si>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</si>
  <si>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</si>
  <si>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</si>
  <si>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</si>
  <si>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</si>
  <si>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</si>
  <si>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</si>
  <si>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</si>
  <si>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</si>
  <si>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</si>
  <si>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</si>
  <si>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</si>
  <si>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</si>
  <si>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</si>
  <si>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</si>
  <si>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</si>
  <si>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</si>
  <si>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</si>
  <si>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</si>
  <si>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</si>
  <si>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</si>
  <si>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</si>
  <si>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</si>
  <si>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</si>
  <si>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</si>
  <si>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</si>
  <si>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</si>
  <si>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</si>
  <si>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</si>
  <si>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</si>
  <si>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</si>
  <si>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</si>
  <si>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</si>
  <si>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</si>
  <si>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</si>
  <si>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</si>
  <si>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</si>
  <si>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</si>
  <si>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</si>
  <si>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</si>
  <si>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</si>
  <si>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</si>
  <si>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</si>
  <si>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</si>
  <si>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</si>
  <si>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</si>
  <si>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</si>
  <si>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</si>
  <si>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</si>
  <si>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</si>
  <si>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</si>
  <si>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</si>
  <si>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</si>
  <si>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</si>
  <si>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</si>
  <si>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</si>
  <si>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</si>
  <si>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</si>
  <si>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</si>
  <si>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</si>
  <si>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</si>
  <si>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</si>
  <si>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</si>
  <si>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</si>
  <si>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</si>
  <si>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</si>
  <si>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</si>
  <si>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</si>
  <si>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</si>
  <si>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</si>
  <si>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</si>
  <si>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</si>
  <si>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</si>
  <si>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</si>
  <si>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</si>
  <si>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</si>
  <si>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</si>
  <si>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</si>
  <si>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</si>
  <si>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</si>
  <si>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</si>
  <si>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</si>
  <si>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</si>
  <si>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</si>
  <si>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</si>
  <si>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</si>
  <si>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</si>
  <si>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</si>
  <si>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</si>
  <si>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</si>
  <si>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</si>
  <si>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</si>
  <si>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</si>
  <si>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</si>
  <si>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</si>
  <si>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</si>
  <si>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</si>
  <si>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</si>
  <si>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</si>
  <si>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</si>
  <si>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</si>
  <si>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</si>
  <si>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</si>
  <si>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</si>
  <si>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</si>
  <si>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</si>
  <si>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</si>
  <si>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</si>
  <si>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</si>
  <si>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</si>
  <si>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</si>
  <si>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</si>
  <si>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</si>
  <si>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</si>
  <si>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</si>
  <si>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</si>
  <si>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</si>
  <si>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</si>
  <si>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</si>
  <si>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</si>
  <si>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</si>
  <si>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</si>
  <si>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</si>
  <si>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</si>
  <si>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</si>
  <si>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</si>
  <si>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</si>
  <si>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</si>
  <si>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</si>
  <si>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</si>
  <si>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</si>
  <si>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</si>
  <si>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</si>
  <si>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</si>
  <si>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</si>
  <si>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</si>
  <si>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</si>
  <si>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</si>
  <si>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</si>
  <si>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</si>
  <si>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</si>
  <si>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</si>
  <si>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</si>
  <si>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</si>
  <si>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</si>
  <si>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</si>
  <si>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</si>
  <si>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</si>
  <si>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</si>
  <si>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</si>
  <si>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</si>
  <si>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</si>
  <si>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</si>
  <si>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</si>
  <si>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</si>
  <si>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</si>
  <si>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</si>
  <si>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</si>
  <si>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</si>
  <si>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</si>
  <si>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</si>
  <si>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</si>
  <si>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</si>
  <si>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</si>
  <si>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</si>
  <si>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</si>
  <si>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</si>
  <si>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</si>
  <si>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</si>
  <si>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</si>
  <si>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</si>
  <si>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</si>
  <si>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</si>
  <si>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</si>
  <si>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</si>
  <si>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</si>
  <si>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</si>
  <si>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</si>
  <si>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</si>
  <si>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</si>
  <si>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</si>
  <si>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</si>
  <si>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</si>
  <si>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</si>
  <si>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</si>
  <si>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</si>
  <si>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</si>
  <si>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</si>
  <si>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</si>
  <si>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</si>
  <si>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</si>
  <si>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</si>
  <si>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</si>
  <si>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</si>
  <si>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</si>
  <si>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</si>
  <si>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</si>
  <si>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</si>
  <si>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</si>
  <si>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</si>
  <si>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</si>
  <si>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</si>
  <si>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</si>
  <si>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</si>
  <si>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</si>
  <si>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</si>
  <si>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</si>
  <si>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</si>
  <si>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</si>
  <si>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</si>
  <si>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</si>
  <si>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</si>
  <si>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</si>
  <si>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</si>
  <si>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</si>
  <si>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</si>
  <si>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</si>
  <si>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</si>
  <si>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</si>
  <si>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</si>
  <si>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</si>
  <si>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</si>
  <si>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</si>
  <si>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</si>
  <si>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</si>
  <si>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</si>
  <si>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</si>
  <si>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</si>
  <si>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</si>
  <si>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</si>
  <si>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</si>
  <si>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</si>
  <si>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</si>
  <si>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</si>
  <si>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</si>
  <si>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</si>
  <si>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</si>
  <si>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</si>
  <si>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</si>
  <si>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</si>
  <si>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</si>
  <si>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</si>
  <si>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</si>
  <si>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</si>
  <si>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</si>
  <si>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</si>
  <si>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</si>
  <si>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</si>
  <si>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</si>
  <si>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</si>
  <si>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</si>
  <si>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</si>
  <si>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</si>
  <si>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</si>
  <si>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</si>
  <si>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</si>
  <si>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</si>
  <si>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</si>
  <si>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</si>
  <si>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</si>
  <si>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</si>
  <si>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</si>
  <si>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</si>
  <si>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</si>
  <si>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</si>
  <si>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</si>
  <si>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</si>
  <si>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</si>
  <si>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</si>
  <si>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</si>
  <si>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</si>
  <si>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</si>
  <si>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</si>
  <si>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</si>
  <si>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</si>
  <si>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</si>
  <si>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</si>
  <si>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</si>
  <si>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</si>
  <si>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</si>
  <si>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</si>
  <si>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</si>
  <si>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</si>
  <si>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</si>
  <si>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</si>
  <si>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</si>
  <si>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</si>
  <si>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</si>
  <si>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</si>
  <si>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</si>
  <si>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</si>
  <si>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</si>
  <si>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</si>
  <si>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</si>
  <si>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</si>
  <si>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</si>
  <si>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</si>
  <si>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</si>
  <si>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</si>
  <si>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</si>
  <si>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</si>
  <si>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</si>
  <si>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</si>
  <si>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</si>
  <si>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</si>
  <si>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</si>
  <si>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</si>
  <si>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</si>
  <si>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</si>
  <si>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</si>
  <si>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</si>
  <si>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</si>
  <si>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</si>
  <si>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</si>
  <si>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</si>
  <si>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</si>
  <si>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</si>
  <si>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</si>
  <si>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</si>
  <si>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</si>
  <si>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</si>
  <si>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</si>
  <si>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</si>
  <si>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</si>
  <si>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</si>
  <si>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</si>
  <si>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</si>
  <si>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</si>
  <si>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</si>
  <si>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</si>
  <si>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</si>
  <si>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</si>
  <si>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</si>
  <si>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</si>
  <si>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</si>
  <si>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</si>
  <si>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</si>
  <si>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</si>
  <si>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</si>
  <si>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</si>
  <si>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</si>
  <si>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</si>
  <si>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</si>
  <si>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</si>
  <si>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</si>
  <si>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</si>
  <si>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</si>
  <si>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</si>
  <si>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</si>
  <si>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</si>
  <si>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</si>
  <si>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</si>
  <si>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</si>
  <si>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</si>
  <si>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</si>
  <si>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</si>
  <si>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</si>
  <si>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</si>
  <si>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</si>
  <si>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</si>
  <si>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</si>
  <si>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</si>
  <si>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</si>
  <si>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</si>
  <si>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</si>
  <si>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</si>
  <si>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</si>
  <si>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</si>
  <si>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</si>
  <si>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</si>
  <si>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</si>
  <si>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</si>
  <si>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</si>
  <si>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</si>
  <si>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</si>
  <si>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</si>
  <si>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</si>
  <si>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</si>
  <si>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</si>
  <si>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</si>
  <si>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</si>
  <si>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</si>
  <si>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</si>
  <si>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</si>
  <si>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</si>
  <si>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</si>
  <si>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</si>
  <si>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</si>
  <si>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</si>
  <si>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</si>
  <si>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</si>
  <si>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</si>
  <si>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</si>
  <si>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</si>
  <si>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</si>
  <si>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</si>
  <si>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</si>
  <si>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</si>
  <si>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</si>
  <si>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</si>
  <si>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</si>
  <si>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</si>
  <si>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</si>
  <si>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</si>
  <si>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</si>
  <si>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</si>
  <si>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</si>
  <si>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</si>
  <si>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</si>
  <si>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</si>
  <si>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</si>
  <si>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</si>
  <si>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</si>
  <si>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</si>
  <si>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</si>
  <si>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</si>
  <si>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</si>
  <si>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</si>
  <si>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</si>
  <si>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</si>
  <si>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</si>
  <si>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</si>
  <si>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</si>
  <si>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</si>
  <si>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</si>
  <si>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</si>
  <si>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</si>
  <si>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</si>
  <si>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</si>
  <si>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</si>
  <si>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</si>
  <si>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</si>
  <si>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</si>
  <si>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</si>
  <si>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</si>
  <si>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</si>
  <si>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</si>
  <si>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</si>
  <si>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</si>
  <si>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</si>
  <si>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</si>
  <si>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</si>
  <si>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</si>
  <si>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</si>
  <si>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</si>
  <si>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</si>
  <si>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</si>
  <si>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</si>
  <si>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</si>
  <si>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</si>
  <si>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</si>
  <si>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</si>
  <si>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</si>
  <si>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</si>
  <si>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</si>
  <si>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</si>
  <si>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</si>
  <si>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</si>
  <si>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</si>
  <si>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</si>
  <si>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</si>
  <si>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</si>
  <si>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</si>
  <si>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</si>
  <si>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</si>
  <si>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</si>
  <si>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</si>
  <si>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</si>
  <si>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</si>
  <si>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</si>
  <si>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</si>
  <si>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</si>
  <si>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</si>
  <si>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</si>
  <si>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</si>
  <si>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</si>
  <si>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</si>
  <si>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</si>
  <si>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</si>
  <si>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</si>
  <si>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</si>
  <si>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</si>
  <si>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</si>
  <si>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</si>
  <si>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</si>
  <si>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</si>
  <si>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</si>
  <si>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</si>
  <si>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</si>
  <si>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</si>
  <si>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</si>
  <si>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</si>
  <si>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</si>
  <si>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</si>
  <si>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</si>
  <si>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</si>
  <si>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</si>
  <si>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</si>
  <si>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</si>
  <si>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</si>
  <si>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</si>
  <si>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</si>
  <si>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</si>
  <si>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</si>
  <si>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</si>
  <si>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</si>
  <si>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</si>
  <si>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</si>
  <si>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</si>
  <si>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</si>
  <si>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</si>
  <si>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</si>
  <si>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</si>
  <si>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</si>
  <si>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</si>
  <si>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</si>
  <si>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</si>
  <si>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</si>
  <si>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</si>
  <si>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</si>
  <si>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</si>
  <si>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</si>
  <si>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</si>
  <si>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</si>
  <si>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</si>
  <si>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</si>
  <si>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</si>
  <si>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</si>
  <si>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</si>
  <si>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</si>
  <si>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</si>
  <si>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</si>
  <si>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</si>
  <si>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</si>
  <si>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</si>
  <si>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</si>
  <si>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</si>
  <si>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</si>
  <si>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</si>
  <si>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</si>
  <si>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</si>
  <si>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</si>
  <si>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</si>
  <si>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</si>
  <si>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</si>
  <si>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</si>
  <si>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</si>
  <si>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</si>
  <si>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</si>
  <si>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</si>
  <si>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</si>
  <si>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</si>
  <si>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</si>
  <si>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</si>
  <si>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</si>
  <si>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</si>
  <si>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</si>
  <si>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</si>
  <si>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</si>
  <si>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</si>
  <si>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</si>
  <si>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</si>
  <si>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</si>
  <si>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</si>
  <si>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</si>
  <si>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</si>
  <si>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</si>
  <si>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</si>
  <si>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</si>
  <si>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</si>
  <si>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</si>
  <si>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</si>
  <si>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</si>
  <si>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</si>
  <si>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</si>
  <si>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</si>
  <si>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</si>
  <si>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</si>
  <si>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</si>
  <si>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</si>
  <si>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</si>
  <si>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</si>
  <si>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</si>
  <si>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</si>
  <si>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</si>
  <si>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</si>
  <si>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</si>
  <si>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</si>
  <si>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</si>
  <si>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</si>
  <si>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</si>
  <si>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</si>
  <si>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</si>
  <si>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</si>
  <si>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</si>
  <si>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</si>
  <si>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</si>
  <si>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</si>
  <si>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</si>
  <si>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</si>
  <si>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</si>
  <si>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</si>
  <si>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</si>
  <si>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</si>
  <si>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</si>
  <si>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</si>
  <si>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</si>
  <si>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</si>
  <si>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</si>
  <si>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</si>
  <si>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</si>
  <si>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</si>
  <si>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</si>
  <si>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</si>
  <si>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</si>
  <si>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</si>
  <si>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</si>
  <si>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</si>
  <si>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</si>
  <si>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</si>
  <si>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</si>
  <si>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</si>
  <si>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</si>
  <si>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</si>
  <si>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</si>
  <si>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</si>
  <si>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</si>
  <si>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</si>
  <si>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</si>
  <si>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</si>
  <si>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</si>
  <si>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</si>
  <si>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</si>
  <si>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</si>
  <si>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</si>
  <si>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</si>
  <si>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</si>
  <si>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</si>
  <si>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</si>
  <si>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</si>
  <si>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</si>
  <si>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</si>
  <si>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</si>
  <si>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</si>
  <si>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</si>
  <si>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</si>
  <si>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</si>
  <si>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</si>
  <si>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</si>
  <si>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</si>
  <si>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</si>
  <si>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</si>
  <si>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</si>
  <si>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</si>
  <si>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</si>
  <si>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</si>
  <si>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</si>
  <si>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</si>
  <si>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</si>
  <si>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</si>
  <si>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</si>
  <si>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</si>
  <si>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</si>
  <si>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</si>
  <si>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</si>
  <si>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</si>
  <si>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</si>
  <si>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</si>
  <si>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</si>
  <si>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</si>
  <si>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</si>
  <si>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</si>
  <si>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</si>
  <si>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</si>
  <si>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</si>
  <si>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</si>
  <si>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</si>
  <si>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</si>
  <si>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</si>
  <si>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</si>
  <si>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</si>
  <si>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</si>
  <si>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</si>
  <si>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</si>
  <si>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</si>
  <si>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</si>
  <si>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</si>
  <si>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</si>
  <si>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</si>
  <si>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</si>
  <si>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</si>
  <si>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</si>
  <si>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</si>
  <si>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</si>
  <si>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</si>
  <si>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</si>
  <si>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</si>
  <si>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</si>
  <si>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</si>
  <si>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</si>
  <si>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</si>
  <si>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</si>
  <si>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</si>
  <si>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</si>
  <si>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</si>
  <si>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</si>
  <si>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</si>
  <si>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</si>
  <si>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</si>
  <si>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</si>
  <si>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</si>
  <si>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</si>
  <si>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</si>
  <si>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</si>
  <si>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</si>
  <si>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</si>
  <si>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</si>
  <si>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</si>
  <si>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</si>
  <si>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</si>
  <si>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</si>
  <si>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</si>
  <si>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</si>
  <si>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</si>
  <si>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</si>
  <si>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</si>
  <si>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</si>
  <si>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</si>
  <si>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</si>
  <si>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</si>
  <si>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</si>
  <si>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</si>
  <si>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</si>
  <si>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</si>
  <si>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</si>
  <si>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</si>
  <si>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</si>
  <si>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</si>
  <si>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</si>
  <si>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</si>
  <si>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</si>
  <si>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</si>
  <si>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</si>
  <si>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</si>
  <si>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</si>
  <si>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</si>
  <si>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</si>
  <si>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</si>
  <si>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</si>
  <si>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</si>
  <si>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</si>
  <si>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</si>
  <si>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</si>
  <si>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</si>
  <si>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</si>
  <si>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</si>
  <si>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</si>
  <si>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</si>
  <si>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</si>
  <si>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</si>
  <si>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</si>
  <si>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</si>
  <si>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</si>
  <si>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</si>
  <si>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</si>
  <si>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</si>
  <si>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</si>
  <si>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</si>
  <si>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</si>
  <si>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</si>
  <si>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</si>
  <si>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</si>
  <si>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</si>
  <si>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</si>
  <si>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</si>
  <si>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</si>
  <si>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</si>
  <si>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</si>
  <si>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</si>
  <si>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</si>
  <si>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</si>
  <si>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</si>
  <si>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</si>
  <si>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</si>
  <si>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</si>
  <si>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</si>
  <si>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</si>
  <si>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</si>
  <si>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</si>
  <si>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</si>
  <si>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</si>
  <si>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</si>
  <si>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</si>
  <si>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</si>
  <si>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</si>
  <si>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</si>
  <si>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</si>
  <si>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</si>
  <si>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</si>
  <si>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</si>
  <si>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</si>
  <si>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</si>
  <si>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</si>
  <si>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</si>
  <si>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</si>
  <si>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</si>
  <si>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</si>
  <si>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</si>
  <si>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</si>
  <si>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</si>
  <si>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</si>
  <si>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</si>
  <si>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</si>
  <si>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</si>
  <si>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</si>
  <si>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</si>
  <si>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</si>
  <si>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</si>
  <si>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</si>
  <si>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</si>
  <si>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</si>
  <si>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</si>
  <si>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</si>
  <si>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</si>
  <si>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</si>
  <si>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</si>
  <si>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</si>
  <si>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</si>
  <si>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</si>
  <si>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</si>
  <si>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</si>
  <si>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</si>
  <si>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</si>
  <si>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</si>
  <si>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</si>
  <si>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</si>
  <si>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</si>
  <si>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</si>
  <si>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</si>
  <si>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</si>
  <si>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</si>
  <si>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</si>
  <si>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</si>
  <si>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</si>
  <si>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</si>
  <si>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</si>
  <si>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</si>
  <si>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</si>
  <si>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</si>
  <si>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</si>
  <si>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</si>
  <si>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</si>
  <si>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</si>
  <si>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</si>
  <si>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</si>
  <si>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</si>
  <si>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</si>
  <si>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</si>
  <si>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</si>
  <si>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</si>
  <si>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</si>
  <si>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</si>
  <si>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</si>
  <si>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</si>
  <si>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</si>
  <si>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</si>
  <si>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</si>
  <si>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</si>
  <si>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</si>
  <si>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</si>
  <si>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</si>
  <si>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</si>
  <si>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</si>
  <si>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</si>
  <si>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</si>
  <si>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</si>
  <si>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</si>
  <si>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</si>
  <si>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</si>
  <si>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</si>
  <si>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</si>
  <si>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</si>
  <si>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</si>
  <si>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</si>
  <si>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</si>
  <si>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</si>
  <si>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</si>
  <si>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</si>
  <si>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</si>
  <si>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</si>
  <si>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</si>
  <si>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</si>
  <si>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</si>
  <si>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</si>
  <si>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</si>
  <si>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</si>
  <si>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</si>
  <si>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</si>
  <si>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</si>
  <si>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</si>
  <si>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</si>
  <si>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</si>
  <si>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</si>
  <si>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</si>
  <si>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</si>
  <si>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</si>
  <si>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</si>
  <si>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</si>
  <si>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</si>
  <si>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</si>
  <si>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</si>
  <si>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</si>
  <si>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</si>
  <si>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</si>
  <si>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</si>
  <si>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</si>
  <si>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</si>
  <si>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</si>
  <si>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</si>
  <si>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</si>
  <si>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</si>
  <si>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</si>
  <si>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</si>
  <si>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</si>
  <si>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</si>
  <si>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</si>
  <si>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</si>
  <si>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</si>
  <si>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</si>
  <si>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</si>
  <si>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</si>
  <si>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</si>
  <si>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</si>
  <si>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</si>
  <si>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</si>
  <si>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</si>
  <si>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</si>
  <si>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</si>
  <si>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</si>
  <si>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</si>
  <si>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</si>
  <si>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</si>
  <si>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</si>
  <si>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</si>
  <si>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</si>
  <si>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</si>
  <si>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</si>
  <si>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</si>
  <si>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</si>
  <si>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</si>
  <si>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</si>
  <si>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</si>
  <si>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</si>
  <si>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</si>
  <si>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</si>
  <si>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</si>
  <si>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</si>
  <si>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</si>
  <si>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</si>
  <si>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</si>
  <si>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</si>
  <si>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</si>
  <si>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</si>
  <si>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</si>
  <si>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</si>
  <si>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</si>
  <si>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</si>
  <si>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</si>
  <si>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</si>
  <si>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</si>
  <si>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</si>
  <si>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</si>
  <si>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</si>
  <si>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</si>
  <si>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</si>
  <si>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</si>
  <si>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</si>
  <si>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</si>
  <si>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</si>
  <si>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</si>
  <si>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</si>
  <si>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</si>
  <si>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</si>
  <si>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</si>
  <si>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</si>
  <si>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</si>
  <si>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</si>
  <si>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</si>
  <si>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</si>
  <si>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</si>
  <si>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</si>
  <si>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</si>
  <si>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</si>
  <si>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</si>
  <si>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</si>
  <si>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</si>
  <si>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</si>
  <si>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</si>
  <si>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</si>
  <si>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</si>
  <si>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</si>
  <si>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</si>
  <si>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</si>
  <si>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</si>
  <si>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</si>
  <si>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</si>
  <si>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</si>
  <si>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</si>
  <si>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</si>
  <si>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</si>
  <si>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</si>
  <si>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</si>
  <si>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</si>
  <si>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</si>
  <si>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</si>
  <si>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</si>
  <si>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</si>
  <si>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</si>
  <si>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</si>
  <si>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</si>
  <si>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</si>
  <si>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</si>
  <si>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</si>
  <si>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</si>
  <si>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</si>
  <si>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</si>
  <si>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</si>
  <si>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</si>
  <si>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</si>
  <si>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</si>
  <si>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</si>
  <si>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</si>
  <si>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</si>
  <si>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</si>
  <si>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</si>
  <si>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</si>
  <si>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</si>
  <si>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</si>
  <si>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</si>
  <si>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</si>
  <si>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</si>
  <si>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</si>
  <si>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</si>
  <si>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</si>
  <si>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</si>
  <si>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</si>
  <si>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</si>
  <si>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</si>
  <si>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</si>
  <si>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</si>
  <si>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</si>
  <si>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</si>
  <si>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</si>
  <si>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</si>
  <si>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</si>
  <si>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</si>
  <si>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</si>
  <si>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</si>
  <si>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</si>
  <si>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</si>
  <si>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</si>
  <si>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</si>
  <si>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</si>
  <si>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</si>
  <si>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</si>
  <si>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</si>
  <si>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</si>
  <si>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</si>
  <si>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</si>
  <si>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</si>
  <si>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</si>
  <si>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</si>
  <si>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</si>
  <si>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</si>
  <si>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</si>
  <si>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</si>
  <si>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</si>
  <si>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</si>
  <si>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</si>
  <si>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</si>
  <si>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</si>
  <si>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</si>
  <si>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</si>
  <si>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</si>
  <si>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</si>
  <si>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</si>
  <si>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</si>
  <si>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</si>
  <si>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</si>
  <si>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</si>
  <si>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</si>
  <si>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</si>
  <si>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</si>
  <si>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</si>
  <si>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</si>
  <si>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</si>
  <si>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</si>
  <si>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</si>
  <si>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</si>
  <si>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</si>
  <si>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</si>
  <si>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</si>
  <si>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</si>
  <si>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</si>
  <si>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</si>
  <si>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</si>
  <si>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</si>
  <si>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</si>
  <si>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</si>
  <si>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</si>
  <si>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</si>
  <si>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</si>
  <si>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</si>
  <si>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</si>
  <si>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</si>
  <si>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</si>
  <si>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</si>
  <si>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</si>
  <si>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</si>
  <si>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</si>
  <si>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</si>
  <si>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</si>
  <si>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</si>
  <si>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</si>
  <si>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</si>
  <si>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</si>
  <si>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</si>
  <si>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</si>
  <si>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</si>
  <si>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</si>
  <si>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</si>
  <si>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</si>
  <si>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</si>
  <si>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</si>
  <si>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</si>
  <si>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</si>
  <si>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</si>
  <si>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</si>
  <si>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</si>
  <si>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</si>
  <si>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</si>
  <si>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</si>
  <si>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</si>
  <si>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</si>
  <si>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</si>
  <si>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</si>
  <si>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</si>
  <si>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</si>
  <si>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</si>
  <si>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</si>
  <si>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</si>
  <si>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</si>
  <si>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</si>
  <si>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</si>
  <si>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</si>
  <si>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</si>
  <si>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</si>
  <si>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</si>
  <si>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</si>
  <si>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</si>
  <si>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</si>
  <si>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</si>
  <si>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</si>
  <si>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</si>
  <si>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</si>
  <si>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</si>
  <si>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</si>
  <si>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</si>
  <si>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</si>
  <si>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</si>
  <si>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</si>
  <si>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</si>
  <si>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</si>
  <si>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</si>
  <si>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</si>
  <si>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</si>
  <si>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</si>
  <si>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</si>
  <si>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</si>
  <si>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</si>
  <si>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</si>
  <si>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</si>
  <si>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</si>
  <si>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</si>
  <si>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</si>
  <si>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</si>
  <si>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</si>
  <si>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</si>
  <si>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</si>
  <si>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</si>
  <si>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</si>
  <si>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</si>
  <si>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</si>
  <si>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</si>
  <si>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</si>
  <si>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</si>
  <si>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</si>
  <si>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</si>
  <si>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</si>
  <si>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</si>
  <si>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</si>
  <si>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</si>
  <si>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</si>
  <si>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</si>
  <si>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</si>
  <si>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</si>
  <si>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</si>
  <si>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</si>
  <si>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</si>
  <si>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</si>
  <si>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</si>
  <si>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</si>
  <si>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</si>
  <si>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</si>
  <si>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</si>
  <si>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</si>
  <si>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</si>
  <si>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</si>
  <si>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</si>
  <si>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</si>
  <si>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</si>
  <si>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</si>
  <si>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</si>
  <si>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</si>
  <si>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</si>
  <si>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</si>
  <si>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</si>
  <si>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</si>
  <si>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</si>
  <si>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</si>
  <si>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</si>
  <si>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</si>
  <si>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</si>
  <si>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</si>
  <si>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</si>
  <si>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</si>
  <si>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</si>
  <si>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</si>
  <si>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</si>
  <si>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</si>
  <si>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</si>
  <si>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</si>
  <si>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</si>
  <si>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</si>
  <si>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</si>
  <si>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</si>
  <si>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</si>
  <si>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</si>
  <si>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</si>
  <si>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</si>
  <si>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</si>
  <si>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</si>
  <si>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</si>
  <si>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</si>
  <si>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</si>
  <si>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</si>
  <si>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</si>
  <si>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</si>
  <si>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</si>
  <si>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</si>
  <si>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</si>
  <si>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</si>
  <si>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</si>
  <si>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</si>
  <si>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</si>
  <si>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</si>
  <si>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</si>
  <si>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</si>
  <si>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</si>
  <si>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</si>
  <si>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</si>
  <si>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</si>
  <si>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</si>
  <si>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</si>
  <si>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</si>
  <si>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</si>
  <si>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</si>
  <si>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</si>
  <si>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</si>
  <si>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</si>
  <si>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</si>
  <si>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</si>
  <si>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</si>
  <si>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</si>
  <si>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</si>
  <si>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</si>
  <si>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</si>
  <si>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</si>
  <si>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</si>
  <si>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</si>
  <si>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</si>
  <si>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</si>
  <si>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</si>
  <si>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</si>
  <si>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</si>
  <si>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</si>
  <si>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</si>
  <si>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</si>
  <si>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</si>
  <si>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</si>
  <si>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</si>
  <si>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</si>
  <si>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</si>
  <si>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</si>
  <si>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</si>
  <si>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</si>
  <si>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</si>
  <si>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</si>
  <si>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</si>
  <si>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</si>
  <si>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</si>
  <si>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</si>
  <si>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</si>
  <si>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</si>
  <si>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</si>
  <si>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</si>
  <si>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</si>
  <si>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</si>
  <si>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</si>
  <si>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</si>
  <si>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</si>
  <si>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</si>
  <si>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</si>
  <si>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</si>
  <si>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</si>
  <si>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</si>
  <si>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</si>
  <si>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</si>
  <si>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</si>
  <si>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</si>
  <si>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</si>
  <si>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</si>
  <si>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</si>
  <si>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</si>
  <si>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</si>
  <si>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</si>
  <si>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</si>
  <si>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</si>
  <si>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</si>
  <si>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</si>
  <si>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</si>
  <si>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</si>
  <si>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</si>
  <si>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</si>
  <si>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</si>
  <si>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</si>
  <si>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</si>
  <si>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</si>
  <si>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</si>
  <si>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</si>
  <si>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</si>
  <si>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</si>
  <si>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</si>
  <si>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</si>
  <si>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</si>
  <si>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</si>
  <si>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</si>
  <si>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</si>
  <si>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</si>
  <si>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</si>
  <si>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</si>
  <si>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</si>
  <si>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</si>
  <si>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</si>
  <si>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</si>
  <si>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</si>
  <si>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</si>
  <si>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</si>
  <si>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</si>
  <si>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</si>
  <si>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</si>
  <si>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</si>
  <si>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</si>
  <si>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</si>
  <si>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</si>
  <si>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</si>
  <si>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</si>
  <si>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</si>
  <si>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</si>
  <si>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</si>
  <si>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</si>
  <si>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</si>
  <si>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</si>
  <si>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</si>
  <si>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</si>
  <si>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</si>
  <si>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</si>
  <si>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</si>
  <si>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</si>
  <si>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</si>
  <si>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</si>
  <si>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</si>
  <si>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</si>
  <si>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</si>
  <si>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</si>
  <si>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</si>
  <si>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</si>
  <si>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</si>
  <si>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</si>
  <si>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</si>
  <si>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</si>
  <si>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</si>
  <si>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</si>
  <si>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</si>
  <si>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</si>
  <si>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</si>
  <si>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</si>
  <si>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</si>
  <si>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</si>
  <si>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</si>
  <si>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</si>
  <si>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</si>
  <si>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</si>
  <si>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</si>
  <si>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</si>
  <si>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</si>
  <si>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</si>
  <si>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</si>
  <si>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</si>
  <si>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</si>
  <si>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</si>
  <si>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</si>
  <si>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</si>
  <si>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</si>
  <si>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</si>
  <si>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</si>
  <si>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</si>
  <si>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</si>
  <si>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</si>
  <si>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</si>
  <si>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</si>
  <si>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</si>
  <si>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</si>
  <si>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</si>
  <si>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</si>
  <si>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</si>
  <si>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</si>
  <si>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</si>
  <si>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</si>
  <si>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</si>
  <si>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</si>
  <si>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</si>
  <si>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</si>
  <si>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</si>
  <si>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</si>
  <si>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</si>
  <si>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</si>
  <si>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</si>
  <si>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</si>
  <si>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</si>
  <si>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</si>
  <si>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</si>
  <si>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</si>
  <si>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</si>
  <si>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</si>
  <si>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</si>
  <si>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</si>
  <si>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</si>
  <si>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</si>
  <si>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</si>
  <si>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</si>
  <si>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</si>
  <si>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</si>
  <si>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</si>
  <si>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</si>
  <si>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</si>
  <si>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</si>
  <si>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</si>
  <si>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</si>
  <si>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</si>
  <si>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</si>
  <si>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</si>
  <si>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</si>
  <si>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</si>
  <si>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</si>
  <si>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</si>
  <si>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</si>
  <si>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</si>
  <si>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</si>
  <si>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</si>
  <si>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</si>
  <si>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</si>
  <si>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</si>
  <si>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</si>
  <si>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</si>
  <si>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</si>
  <si>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</si>
  <si>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</si>
  <si>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</si>
  <si>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</si>
  <si>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</si>
  <si>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</si>
  <si>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</si>
  <si>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</si>
  <si>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</si>
  <si>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</si>
  <si>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</si>
  <si>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</si>
  <si>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</si>
  <si>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</si>
  <si>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</si>
  <si>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</si>
  <si>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</si>
  <si>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</si>
  <si>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</si>
  <si>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</si>
  <si>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</si>
  <si>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</si>
  <si>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</si>
  <si>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</si>
  <si>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</si>
  <si>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</si>
  <si>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</si>
  <si>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</si>
  <si>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</si>
  <si>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</si>
  <si>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</si>
  <si>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</si>
  <si>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</si>
  <si>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</si>
  <si>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</si>
  <si>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</si>
  <si>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</si>
  <si>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</si>
  <si>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</si>
  <si>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</si>
  <si>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</si>
  <si>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</si>
  <si>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</si>
  <si>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</si>
  <si>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</si>
  <si>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</si>
  <si>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</si>
  <si>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</si>
  <si>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</si>
  <si>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</si>
  <si>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</si>
  <si>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</si>
  <si>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</si>
  <si>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</si>
  <si>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</si>
  <si>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</si>
  <si>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</si>
  <si>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</si>
  <si>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</si>
  <si>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</si>
  <si>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</si>
  <si>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</si>
  <si>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</si>
  <si>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</si>
  <si>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</si>
  <si>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</si>
  <si>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</si>
  <si>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</si>
  <si>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</si>
  <si>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</si>
  <si>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</si>
  <si>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</si>
  <si>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</si>
  <si>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</si>
  <si>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</si>
  <si>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</si>
  <si>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</si>
  <si>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</si>
  <si>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</si>
  <si>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</si>
  <si>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</si>
  <si>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</si>
  <si>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</si>
  <si>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</si>
  <si>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</si>
  <si>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</si>
  <si>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</si>
  <si>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</si>
  <si>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</si>
  <si>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</si>
  <si>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</si>
  <si>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</si>
  <si>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</si>
  <si>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</si>
  <si>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</si>
  <si>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</si>
  <si>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</si>
  <si>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</si>
  <si>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</si>
  <si>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</si>
  <si>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</si>
  <si>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</si>
  <si>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</si>
  <si>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</si>
  <si>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</si>
  <si>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</si>
  <si>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</si>
  <si>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</si>
  <si>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</si>
  <si>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</si>
  <si>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</si>
  <si>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</si>
  <si>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</si>
  <si>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</si>
  <si>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</si>
  <si>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</si>
  <si>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</si>
  <si>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</si>
  <si>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</si>
  <si>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</si>
  <si>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</si>
  <si>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</si>
  <si>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</si>
  <si>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</si>
  <si>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</si>
  <si>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</si>
  <si>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</si>
  <si>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</si>
  <si>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</si>
  <si>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</si>
  <si>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</si>
  <si>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</si>
  <si>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</si>
  <si>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</si>
  <si>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</si>
  <si>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</si>
  <si>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</si>
  <si>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</si>
  <si>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</si>
  <si>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</si>
  <si>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</si>
  <si>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</si>
  <si>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</si>
  <si>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</si>
  <si>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</si>
  <si>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</si>
  <si>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</si>
  <si>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</si>
  <si>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</si>
  <si>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</si>
  <si>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</si>
  <si>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</si>
  <si>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</si>
  <si>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</si>
  <si>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</si>
  <si>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</si>
  <si>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</si>
  <si>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</si>
  <si>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</si>
  <si>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</si>
  <si>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</si>
  <si>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</si>
  <si>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</si>
  <si>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</si>
  <si>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</si>
  <si>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</si>
  <si>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</si>
  <si>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</si>
  <si>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</si>
  <si>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</si>
  <si>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</si>
  <si>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</si>
  <si>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</si>
  <si>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</si>
  <si>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</si>
  <si>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</si>
  <si>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</si>
  <si>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</si>
  <si>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</si>
  <si>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</si>
  <si>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</si>
  <si>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</si>
  <si>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</si>
  <si>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</si>
  <si>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</si>
  <si>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</si>
  <si>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</si>
  <si>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</si>
  <si>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</si>
  <si>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</si>
  <si>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</si>
  <si>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</si>
  <si>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</si>
  <si>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</si>
  <si>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</si>
  <si>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</si>
  <si>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</si>
  <si>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</si>
  <si>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</si>
  <si>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</si>
  <si>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</si>
  <si>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</si>
  <si>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</si>
  <si>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</si>
  <si>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</si>
  <si>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</si>
  <si>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</si>
  <si>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</si>
  <si>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</si>
  <si>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</si>
  <si>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</si>
  <si>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</si>
  <si>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</si>
  <si>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</si>
  <si>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</si>
  <si>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</si>
  <si>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</si>
  <si>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</si>
  <si>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</si>
  <si>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</si>
  <si>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</si>
  <si>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</si>
  <si>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</si>
  <si>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</si>
  <si>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</si>
  <si>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</si>
  <si>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</si>
  <si>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</si>
  <si>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</si>
  <si>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</si>
  <si>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</si>
  <si>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</si>
  <si>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</si>
  <si>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</si>
  <si>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</si>
  <si>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</si>
  <si>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</si>
  <si>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</si>
  <si>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</si>
  <si>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</si>
  <si>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</si>
  <si>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</si>
  <si>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</si>
  <si>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</si>
  <si>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</si>
  <si>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</si>
  <si>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</si>
  <si>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</si>
  <si>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</si>
  <si>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</si>
  <si>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</si>
  <si>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</si>
  <si>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</si>
  <si>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</si>
  <si>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</si>
  <si>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</si>
  <si>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</si>
  <si>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</si>
  <si>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</si>
  <si>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</si>
  <si>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</si>
  <si>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</si>
  <si>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</si>
  <si>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</si>
  <si>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</si>
  <si>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</si>
  <si>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</si>
  <si>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</si>
  <si>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</si>
  <si>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</si>
  <si>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</si>
  <si>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</si>
  <si>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</si>
  <si>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</si>
  <si>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</si>
  <si>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</si>
  <si>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</si>
  <si>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</si>
  <si>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</si>
  <si>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</si>
  <si>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</si>
  <si>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</si>
  <si>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</si>
  <si>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</si>
  <si>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</si>
  <si>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</si>
  <si>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</si>
  <si>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</si>
  <si>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</si>
  <si>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</si>
  <si>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</si>
  <si>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</si>
  <si>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</si>
  <si>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</si>
  <si>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</si>
  <si>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</si>
  <si>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</si>
  <si>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</si>
  <si>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</si>
  <si>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</si>
  <si>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</si>
  <si>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</si>
  <si>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</si>
  <si>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</si>
  <si>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</si>
  <si>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</si>
  <si>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</si>
  <si>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</si>
  <si>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</si>
  <si>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</si>
  <si>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</si>
  <si>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</si>
  <si>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</si>
  <si>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</si>
  <si>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</si>
  <si>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</si>
  <si>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</si>
  <si>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</si>
  <si>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</si>
  <si>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</si>
  <si>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</si>
  <si>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</si>
  <si>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</si>
  <si>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</si>
  <si>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</si>
  <si>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</si>
  <si>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</si>
  <si>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</si>
  <si>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</si>
  <si>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</si>
  <si>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</si>
  <si>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</si>
  <si>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</si>
  <si>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</si>
  <si>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</si>
  <si>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</si>
  <si>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</si>
  <si>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</si>
  <si>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</si>
  <si>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</si>
  <si>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</si>
  <si>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</si>
  <si>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</si>
  <si>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</si>
  <si>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</si>
  <si>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</si>
  <si>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</si>
  <si>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</si>
  <si>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</si>
  <si>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</si>
  <si>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</si>
  <si>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</si>
  <si>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</si>
  <si>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</si>
  <si>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</si>
  <si>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</si>
  <si>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</si>
  <si>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</si>
  <si>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</si>
  <si>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</si>
  <si>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</si>
  <si>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</si>
  <si>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</si>
  <si>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</si>
  <si>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</si>
  <si>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</si>
  <si>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</si>
  <si>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</si>
  <si>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</si>
  <si>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</si>
  <si>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</si>
  <si>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</si>
  <si>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</si>
  <si>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</si>
  <si>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</si>
  <si>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</si>
  <si>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</si>
  <si>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</si>
  <si>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</si>
  <si>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</si>
  <si>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</si>
  <si>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</si>
  <si>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</si>
  <si>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</si>
  <si>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</si>
  <si>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</si>
  <si>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</si>
  <si>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</si>
  <si>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</si>
  <si>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</si>
  <si>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</si>
  <si>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</si>
  <si>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</si>
  <si>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</si>
  <si>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</si>
  <si>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</si>
  <si>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</si>
  <si>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</si>
  <si>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</si>
  <si>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</si>
  <si>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</si>
  <si>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</si>
  <si>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</si>
  <si>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</si>
  <si>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</si>
  <si>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</si>
  <si>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</si>
  <si>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</si>
  <si>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</si>
  <si>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</si>
  <si>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</si>
  <si>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</si>
  <si>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</si>
  <si>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</si>
  <si>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</si>
  <si>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</si>
  <si>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</si>
  <si>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</si>
  <si>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</si>
  <si>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</si>
  <si>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</si>
  <si>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</si>
  <si>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</si>
  <si>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</si>
  <si>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</si>
  <si>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</si>
  <si>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</si>
  <si>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</si>
  <si>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</si>
  <si>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</si>
  <si>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</si>
  <si>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</si>
  <si>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</si>
  <si>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</si>
  <si>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</si>
  <si>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</si>
  <si>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</si>
  <si>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</si>
  <si>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</si>
  <si>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</si>
  <si>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</si>
  <si>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</si>
  <si>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</si>
  <si>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</si>
  <si>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</si>
  <si>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</si>
  <si>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</si>
  <si>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</si>
  <si>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</si>
  <si>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</si>
  <si>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</si>
  <si>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</si>
  <si>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</si>
  <si>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</si>
  <si>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</si>
  <si>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</si>
  <si>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</si>
  <si>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</si>
  <si>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</si>
  <si>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</si>
  <si>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</si>
  <si>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</si>
  <si>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</si>
  <si>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</si>
  <si>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</si>
  <si>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</si>
  <si>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</si>
  <si>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</si>
  <si>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</si>
  <si>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</si>
  <si>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</si>
  <si>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</si>
  <si>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</si>
  <si>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</si>
  <si>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</si>
  <si>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</si>
  <si>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</si>
  <si>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</si>
  <si>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</si>
  <si>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</si>
  <si>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</si>
  <si>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</si>
  <si>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</si>
  <si>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</si>
  <si>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</si>
  <si>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</si>
  <si>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</si>
  <si>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</si>
  <si>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</si>
  <si>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</si>
  <si>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</si>
  <si>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</si>
  <si>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</si>
  <si>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</si>
  <si>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</si>
  <si>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</si>
  <si>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</si>
  <si>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</si>
  <si>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</si>
  <si>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</si>
  <si>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</si>
  <si>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</si>
  <si>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</si>
  <si>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</si>
  <si>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</si>
  <si>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</si>
  <si>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</si>
  <si>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</si>
  <si>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</si>
  <si>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</si>
  <si>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</si>
  <si>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</si>
  <si>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</si>
  <si>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</si>
  <si>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</si>
  <si>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</si>
  <si>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</si>
  <si>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</si>
  <si>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</si>
  <si>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</si>
  <si>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</si>
  <si>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</si>
  <si>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</si>
  <si>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</si>
  <si>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</si>
  <si>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</si>
  <si>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</si>
  <si>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</si>
  <si>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</si>
  <si>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</si>
  <si>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</si>
  <si>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</si>
  <si>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</si>
  <si>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</si>
  <si>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</si>
  <si>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</si>
  <si>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</si>
  <si>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</si>
  <si>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</si>
  <si>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</si>
  <si>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</si>
  <si>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</si>
  <si>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</si>
  <si>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</si>
  <si>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</si>
  <si>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</si>
  <si>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</si>
  <si>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</si>
  <si>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</si>
  <si>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</si>
  <si>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</si>
  <si>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</si>
  <si>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</si>
  <si>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</si>
  <si>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</si>
  <si>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</si>
  <si>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</si>
  <si>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</si>
  <si>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</si>
  <si>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</si>
  <si>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</si>
  <si>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</si>
  <si>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</si>
  <si>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</si>
  <si>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</si>
  <si>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</si>
  <si>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</si>
  <si>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</si>
  <si>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</si>
  <si>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</si>
  <si>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</si>
  <si>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</si>
  <si>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</si>
  <si>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</si>
  <si>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</si>
  <si>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</si>
  <si>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</si>
  <si>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</si>
  <si>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</si>
  <si>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</si>
  <si>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</si>
  <si>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</si>
  <si>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</si>
  <si>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</si>
  <si>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</si>
  <si>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</si>
  <si>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</si>
  <si>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</si>
  <si>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</si>
  <si>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</si>
  <si>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</si>
  <si>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</si>
  <si>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</si>
  <si>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</si>
  <si>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</si>
  <si>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</si>
  <si>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</si>
  <si>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</si>
  <si>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</si>
  <si>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</si>
  <si>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</si>
  <si>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</si>
  <si>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</si>
  <si>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</si>
  <si>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</si>
  <si>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</si>
  <si>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</si>
  <si>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</si>
  <si>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</si>
  <si>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</si>
  <si>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</si>
  <si>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</si>
  <si>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</si>
  <si>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</si>
  <si>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</si>
  <si>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</si>
  <si>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</si>
  <si>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</si>
  <si>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</si>
  <si>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</si>
  <si>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</si>
  <si>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</si>
  <si>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</si>
  <si>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</si>
  <si>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</si>
  <si>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</si>
  <si>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</si>
  <si>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</si>
  <si>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</si>
  <si>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</si>
  <si>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</si>
  <si>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</si>
  <si>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</si>
  <si>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</si>
  <si>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</si>
  <si>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</si>
  <si>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</si>
  <si>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</si>
  <si>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</si>
  <si>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</si>
  <si>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</si>
  <si>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</si>
  <si>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</si>
  <si>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</si>
  <si>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</si>
  <si>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</si>
  <si>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</si>
  <si>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</si>
  <si>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</si>
  <si>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</si>
  <si>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</si>
  <si>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</si>
  <si>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</si>
  <si>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</si>
  <si>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</si>
  <si>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</si>
  <si>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</si>
  <si>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</si>
  <si>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</si>
  <si>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</si>
  <si>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</si>
  <si>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</si>
  <si>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</si>
  <si>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</si>
  <si>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</si>
  <si>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</si>
  <si>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</si>
  <si>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</si>
  <si>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</si>
  <si>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</si>
  <si>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</si>
  <si>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</si>
  <si>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</si>
  <si>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</si>
  <si>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</si>
  <si>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</si>
  <si>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</si>
  <si>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</si>
  <si>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</si>
  <si>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</si>
  <si>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</si>
  <si>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</si>
  <si>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</si>
  <si>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</si>
  <si>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</si>
  <si>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</si>
  <si>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</si>
  <si>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</si>
  <si>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</si>
  <si>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</si>
  <si>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</si>
  <si>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</si>
  <si>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</si>
  <si>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</si>
  <si>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</si>
  <si>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</si>
  <si>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</si>
  <si>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</si>
  <si>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</si>
  <si>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</si>
  <si>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</si>
  <si>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</si>
  <si>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</si>
  <si>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</si>
  <si>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</si>
  <si>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</si>
  <si>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</si>
  <si>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</si>
  <si>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</si>
  <si>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</si>
  <si>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</si>
  <si>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</si>
  <si>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</si>
  <si>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</si>
  <si>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</si>
  <si>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</si>
  <si>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</si>
  <si>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</si>
  <si>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</si>
  <si>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</si>
  <si>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</si>
  <si>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</si>
  <si>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</si>
  <si>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</si>
  <si>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</si>
  <si>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</si>
  <si>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</si>
  <si>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</si>
  <si>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</si>
  <si>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</si>
  <si>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</si>
  <si>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</si>
  <si>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</si>
  <si>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</si>
  <si>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</si>
  <si>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</si>
  <si>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</si>
  <si>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</si>
  <si>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</si>
  <si>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</si>
  <si>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</si>
  <si>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</si>
  <si>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</si>
  <si>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</si>
  <si>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</si>
  <si>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</si>
  <si>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</si>
  <si>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</si>
  <si>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</si>
  <si>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</si>
  <si>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</si>
  <si>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</si>
  <si>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</si>
  <si>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</si>
  <si>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</si>
  <si>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</si>
  <si>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</si>
  <si>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</si>
  <si>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</si>
  <si>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</si>
  <si>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</si>
  <si>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</si>
  <si>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</si>
  <si>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</si>
  <si>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</si>
  <si>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</si>
  <si>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</si>
  <si>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</si>
  <si>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</si>
  <si>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</si>
  <si>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</si>
  <si>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</si>
  <si>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</si>
  <si>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</si>
  <si>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</si>
  <si>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</si>
  <si>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</si>
  <si>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</si>
  <si>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</si>
  <si>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</si>
  <si>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</si>
  <si>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</si>
  <si>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</si>
  <si>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</si>
  <si>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</si>
  <si>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</si>
  <si>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</si>
  <si>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</si>
  <si>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</si>
  <si>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</si>
  <si>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</si>
  <si>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</si>
  <si>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</si>
  <si>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</si>
  <si>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</si>
  <si>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</si>
  <si>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</si>
  <si>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</si>
  <si>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</si>
  <si>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</si>
  <si>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</si>
  <si>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</si>
  <si>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</si>
  <si>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</si>
  <si>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</si>
  <si>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</si>
  <si>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</si>
  <si>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</si>
  <si>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</si>
  <si>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</si>
  <si>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</si>
  <si>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</si>
  <si>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</si>
  <si>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</si>
  <si>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</si>
  <si>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</si>
  <si>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</si>
  <si>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</si>
  <si>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</si>
  <si>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</si>
  <si>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</si>
  <si>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</si>
  <si>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</si>
  <si>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</si>
  <si>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</si>
  <si>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</si>
  <si>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</si>
  <si>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</si>
  <si>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</si>
  <si>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</si>
  <si>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</si>
  <si>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</si>
  <si>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</si>
  <si>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</si>
  <si>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</si>
  <si>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</si>
  <si>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</si>
  <si>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</si>
  <si>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</si>
  <si>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</si>
  <si>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</si>
  <si>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</si>
  <si>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</si>
  <si>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</si>
  <si>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</si>
  <si>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</si>
  <si>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</si>
  <si>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</si>
  <si>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</si>
  <si>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</si>
  <si>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</si>
  <si>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</si>
  <si>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</si>
  <si>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</si>
  <si>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</si>
  <si>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</si>
  <si>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</si>
  <si>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</si>
  <si>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</si>
  <si>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</si>
  <si>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</si>
  <si>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</si>
  <si>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</si>
  <si>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</si>
  <si>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</si>
  <si>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</si>
  <si>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</si>
  <si>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</si>
  <si>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</si>
  <si>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</si>
  <si>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</si>
  <si>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</si>
  <si>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</si>
  <si>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</si>
  <si>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</si>
  <si>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</si>
  <si>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</si>
  <si>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</si>
  <si>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</si>
  <si>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</si>
  <si>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</si>
  <si>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</si>
  <si>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</si>
  <si>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</si>
  <si>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</si>
  <si>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</si>
  <si>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</si>
  <si>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</si>
  <si>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</si>
  <si>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</si>
  <si>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</si>
  <si>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</si>
  <si>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</si>
  <si>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</si>
  <si>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</si>
  <si>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</si>
  <si>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</si>
  <si>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</si>
  <si>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</si>
  <si>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</si>
  <si>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</si>
  <si>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</si>
  <si>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</si>
  <si>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</si>
  <si>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</si>
  <si>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</si>
  <si>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</si>
  <si>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</si>
  <si>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</si>
  <si>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</si>
  <si>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</si>
  <si>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</si>
  <si>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</si>
  <si>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</si>
  <si>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</si>
  <si>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</si>
  <si>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</si>
  <si>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</si>
  <si>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</si>
  <si>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</si>
  <si>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</si>
  <si>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</si>
  <si>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</si>
  <si>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</si>
  <si>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</si>
  <si>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</si>
  <si>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</si>
  <si>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</si>
  <si>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</si>
  <si>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</si>
  <si>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</si>
  <si>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</si>
  <si>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</si>
  <si>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</si>
  <si>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</si>
  <si>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</si>
  <si>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</si>
  <si>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</si>
  <si>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</si>
  <si>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</si>
  <si>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</si>
  <si>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</si>
  <si>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</si>
  <si>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</si>
  <si>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</si>
  <si>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</si>
  <si>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</si>
  <si>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</si>
  <si>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</si>
  <si>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</si>
  <si>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</si>
  <si>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</si>
  <si>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</si>
  <si>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</si>
  <si>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</si>
  <si>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</si>
  <si>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</si>
  <si>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</si>
  <si>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</si>
  <si>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</si>
  <si>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</si>
  <si>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</si>
  <si>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</si>
  <si>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</si>
  <si>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</si>
  <si>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</si>
  <si>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</si>
  <si>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</si>
  <si>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</si>
  <si>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</si>
  <si>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</si>
  <si>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</si>
  <si>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</si>
  <si>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</si>
  <si>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</si>
  <si>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</si>
  <si>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</si>
  <si>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</si>
  <si>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</si>
  <si>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</si>
  <si>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</si>
  <si>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</si>
  <si>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</si>
  <si>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</si>
  <si>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</si>
  <si>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</si>
  <si>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</si>
  <si>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</si>
  <si>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</si>
  <si>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</si>
  <si>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</si>
  <si>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</si>
  <si>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</si>
  <si>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</si>
  <si>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</si>
  <si>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</si>
  <si>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</si>
  <si>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</si>
  <si>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</si>
  <si>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</si>
  <si>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</si>
  <si>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</si>
  <si>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</si>
  <si>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</si>
  <si>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</si>
  <si>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</si>
  <si>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</si>
  <si>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</si>
  <si>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</si>
  <si>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</si>
  <si>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</si>
  <si>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</si>
  <si>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</si>
  <si>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</si>
  <si>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</si>
  <si>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</si>
  <si>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</si>
  <si>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</si>
  <si>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</si>
  <si>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</si>
  <si>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</si>
  <si>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</si>
  <si>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</si>
  <si>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</si>
  <si>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</si>
  <si>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</si>
  <si>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</si>
  <si>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</si>
  <si>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</si>
  <si>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</si>
  <si>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</si>
  <si>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</si>
  <si>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</si>
  <si>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</si>
  <si>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</si>
  <si>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</si>
  <si>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</si>
  <si>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</si>
  <si>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</si>
  <si>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</si>
  <si>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</si>
  <si>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</si>
  <si>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</si>
  <si>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</si>
  <si>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</si>
  <si>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</si>
  <si>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</si>
  <si>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</si>
  <si>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</si>
  <si>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</si>
  <si>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</si>
  <si>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</si>
  <si>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</si>
  <si>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</si>
  <si>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</si>
  <si>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</si>
  <si>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</si>
  <si>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</si>
  <si>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</si>
  <si>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</si>
  <si>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</si>
  <si>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</si>
  <si>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</si>
  <si>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</si>
  <si>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</si>
  <si>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</si>
  <si>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</si>
  <si>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</si>
  <si>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</si>
  <si>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</si>
  <si>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</si>
  <si>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</si>
  <si>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</si>
  <si>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</si>
  <si>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</si>
  <si>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</si>
  <si>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</si>
  <si>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</si>
  <si>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</si>
  <si>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</si>
  <si>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</si>
  <si>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</si>
  <si>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</si>
  <si>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</si>
  <si>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</si>
  <si>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</si>
  <si>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</si>
  <si>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</si>
  <si>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</si>
  <si>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</si>
  <si>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</si>
  <si>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</si>
  <si>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</si>
  <si>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</si>
  <si>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</si>
  <si>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</si>
  <si>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</si>
  <si>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</si>
  <si>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</si>
  <si>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</si>
  <si>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</si>
  <si>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</si>
  <si>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</si>
  <si>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</si>
  <si>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</si>
  <si>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</si>
  <si>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</si>
  <si>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</si>
  <si>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</si>
  <si>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</si>
  <si>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</si>
  <si>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</si>
  <si>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</si>
  <si>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</si>
  <si>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</si>
  <si>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</si>
  <si>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</si>
  <si>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</si>
  <si>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</si>
  <si>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</si>
  <si>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</si>
  <si>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</si>
  <si>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</si>
  <si>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</si>
  <si>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</si>
  <si>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</si>
  <si>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</si>
  <si>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</si>
  <si>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</si>
  <si>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</si>
  <si>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</si>
  <si>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</si>
  <si>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</si>
  <si>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</si>
  <si>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</si>
  <si>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</si>
  <si>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</si>
  <si>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</si>
  <si>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</si>
  <si>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</si>
  <si>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</si>
  <si>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</si>
  <si>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</si>
  <si>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</si>
  <si>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</si>
  <si>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</si>
  <si>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</si>
  <si>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</si>
  <si>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</si>
  <si>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</si>
  <si>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</si>
  <si>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</si>
  <si>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</si>
  <si>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</si>
  <si>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</si>
  <si>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</si>
  <si>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</si>
  <si>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</si>
  <si>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</si>
  <si>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</si>
  <si>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</si>
  <si>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</si>
  <si>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</si>
  <si>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</si>
  <si>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</si>
  <si>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</si>
  <si>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</si>
  <si>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</si>
  <si>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</si>
  <si>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</si>
  <si>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</si>
  <si>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</si>
  <si>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</si>
  <si>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</si>
  <si>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</si>
  <si>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</si>
  <si>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</si>
  <si>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</si>
  <si>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</si>
  <si>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</si>
  <si>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</si>
  <si>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</si>
  <si>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</si>
  <si>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</si>
  <si>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</si>
  <si>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</si>
  <si>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</si>
  <si>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</si>
  <si>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</si>
  <si>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</si>
  <si>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</si>
  <si>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</si>
  <si>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</si>
  <si>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</si>
  <si>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</si>
  <si>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</si>
  <si>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</si>
  <si>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</si>
  <si>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</si>
  <si>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</si>
  <si>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</si>
  <si>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</si>
  <si>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</si>
  <si>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</si>
  <si>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</si>
  <si>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</si>
  <si>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</si>
  <si>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</si>
  <si>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</si>
  <si>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</si>
  <si>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</si>
  <si>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</si>
  <si>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</si>
  <si>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</si>
  <si>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</si>
  <si>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</si>
  <si>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</si>
  <si>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</si>
  <si>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</si>
  <si>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</si>
  <si>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</si>
  <si>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</si>
  <si>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</si>
  <si>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</si>
  <si>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</si>
  <si>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</si>
  <si>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</si>
  <si>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</si>
  <si>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</si>
  <si>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</si>
  <si>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</si>
  <si>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</si>
  <si>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</si>
  <si>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</si>
  <si>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</si>
  <si>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</si>
  <si>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</si>
  <si>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</si>
  <si>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</si>
  <si>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</si>
  <si>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</si>
  <si>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</si>
  <si>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</si>
  <si>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</si>
  <si>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</si>
  <si>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</si>
  <si>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</si>
  <si>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</si>
  <si>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</si>
  <si>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</si>
  <si>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</si>
  <si>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</si>
  <si>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</si>
  <si>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</si>
  <si>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</si>
  <si>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</si>
  <si>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</si>
  <si>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</si>
  <si>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</si>
  <si>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</si>
  <si>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</si>
  <si>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</si>
  <si>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</si>
  <si>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</si>
  <si>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</si>
  <si>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</si>
  <si>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</si>
  <si>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</si>
  <si>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</si>
  <si>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</si>
  <si>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</si>
  <si>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</si>
  <si>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</si>
  <si>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</si>
  <si>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</si>
  <si>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</si>
  <si>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</si>
  <si>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</si>
  <si>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</si>
  <si>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</si>
  <si>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</si>
  <si>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</si>
  <si>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</si>
  <si>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</si>
  <si>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</si>
  <si>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</si>
  <si>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</si>
  <si>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</si>
  <si>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</si>
  <si>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</si>
  <si>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</si>
  <si>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</si>
  <si>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</si>
  <si>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</si>
  <si>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</si>
  <si>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</si>
  <si>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</si>
  <si>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</si>
  <si>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</si>
  <si>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</si>
  <si>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</si>
  <si>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</si>
  <si>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</si>
  <si>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</si>
  <si>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</si>
  <si>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</si>
  <si>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</si>
  <si>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</si>
  <si>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</si>
  <si>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</si>
  <si>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</si>
  <si>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</si>
  <si>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</si>
  <si>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</si>
  <si>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</si>
  <si>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</si>
  <si>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</si>
  <si>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</si>
  <si>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</si>
  <si>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</si>
  <si>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</si>
  <si>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</si>
  <si>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</si>
  <si>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</si>
  <si>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</si>
  <si>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</si>
  <si>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</si>
  <si>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</si>
  <si>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</si>
  <si>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</si>
  <si>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</si>
  <si>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</si>
  <si>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</si>
  <si>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</si>
  <si>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</si>
  <si>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</si>
  <si>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</si>
  <si>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</si>
  <si>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</si>
  <si>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</si>
  <si>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</si>
  <si>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</si>
  <si>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</si>
  <si>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</si>
  <si>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</si>
  <si>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</si>
  <si>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</si>
  <si>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</si>
  <si>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</si>
  <si>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</si>
  <si>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</si>
  <si>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</si>
  <si>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</si>
  <si>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</si>
  <si>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</si>
  <si>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</si>
  <si>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</si>
  <si>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</si>
  <si>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</si>
  <si>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</si>
  <si>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</si>
  <si>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</si>
  <si>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</si>
  <si>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</si>
  <si>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</si>
  <si>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</si>
  <si>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</si>
  <si>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</si>
  <si>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</si>
  <si>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</si>
  <si>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</si>
  <si>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</si>
  <si>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</si>
  <si>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</si>
  <si>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</si>
  <si>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</si>
  <si>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</si>
  <si>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</si>
  <si>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</si>
  <si>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</si>
  <si>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</si>
  <si>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</si>
  <si>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</si>
  <si>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</si>
  <si>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</si>
  <si>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</si>
  <si>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</si>
  <si>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</si>
  <si>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</si>
  <si>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</si>
  <si>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</si>
  <si>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</si>
  <si>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</si>
  <si>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</si>
  <si>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</si>
  <si>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</si>
  <si>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</si>
  <si>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</si>
  <si>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</si>
  <si>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</si>
  <si>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</si>
  <si>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</si>
  <si>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</si>
  <si>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</si>
  <si>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</si>
  <si>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</si>
  <si>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</si>
  <si>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</si>
  <si>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</si>
  <si>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</si>
  <si>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</si>
  <si>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</si>
  <si>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</si>
  <si>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</si>
  <si>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</si>
  <si>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</si>
  <si>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</si>
  <si>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</si>
  <si>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</si>
  <si>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</si>
  <si>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</si>
  <si>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</si>
  <si>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</si>
  <si>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</si>
  <si>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</si>
  <si>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</si>
  <si>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</si>
  <si>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</si>
  <si>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</si>
  <si>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</si>
  <si>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</si>
  <si>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</si>
  <si>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</si>
  <si>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</si>
  <si>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</si>
  <si>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</si>
  <si>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</si>
  <si>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</si>
  <si>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</si>
  <si>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</si>
  <si>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</si>
  <si>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</si>
  <si>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</si>
  <si>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</si>
  <si>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</si>
  <si>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</si>
  <si>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</si>
  <si>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</si>
  <si>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</si>
  <si>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</si>
  <si>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</si>
  <si>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</si>
  <si>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</si>
  <si>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</si>
  <si>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</si>
  <si>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</si>
  <si>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</si>
  <si>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</si>
  <si>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</si>
  <si>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</si>
  <si>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</si>
  <si>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</si>
  <si>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</si>
  <si>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</si>
  <si>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</si>
  <si>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</si>
  <si>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</si>
  <si>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</si>
  <si>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</si>
  <si>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</si>
  <si>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</si>
  <si>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</si>
  <si>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</si>
  <si>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</si>
  <si>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</si>
  <si>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</si>
  <si>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</si>
  <si>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</si>
  <si>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</si>
  <si>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</si>
  <si>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</si>
  <si>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</si>
  <si>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</si>
  <si>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</si>
  <si>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</si>
  <si>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</si>
  <si>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</si>
  <si>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</si>
  <si>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</si>
  <si>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</si>
  <si>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</si>
  <si>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</si>
  <si>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</si>
  <si>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</si>
  <si>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</si>
  <si>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</si>
  <si>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</si>
  <si>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</si>
  <si>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</si>
  <si>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</si>
  <si>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</si>
  <si>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</si>
  <si>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</si>
  <si>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</si>
  <si>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</si>
  <si>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</si>
  <si>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</si>
  <si>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</si>
  <si>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</si>
  <si>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</si>
  <si>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</si>
  <si>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</si>
  <si>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</si>
  <si>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</si>
  <si>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</si>
  <si>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</si>
  <si>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</si>
  <si>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</si>
  <si>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</si>
  <si>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</si>
  <si>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</si>
  <si>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</si>
  <si>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</si>
  <si>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</si>
  <si>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</si>
  <si>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</si>
  <si>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</si>
  <si>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</si>
  <si>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</si>
  <si>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</si>
  <si>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</si>
  <si>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</si>
  <si>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</si>
  <si>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</si>
  <si>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</si>
  <si>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</si>
  <si>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</si>
  <si>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</si>
  <si>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</si>
  <si>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</si>
  <si>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</si>
  <si>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</si>
  <si>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</si>
  <si>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</si>
  <si>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</si>
  <si>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</si>
  <si>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</si>
  <si>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</si>
  <si>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</si>
  <si>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</si>
  <si>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</si>
  <si>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</si>
  <si>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</si>
  <si>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</si>
  <si>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</si>
  <si>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</si>
  <si>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</si>
  <si>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</si>
  <si>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</si>
  <si>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</si>
  <si>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</si>
  <si>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</si>
  <si>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</si>
  <si>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</si>
  <si>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</si>
  <si>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</si>
  <si>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</si>
  <si>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</si>
  <si>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</si>
  <si>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</si>
  <si>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</si>
  <si>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</si>
  <si>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</si>
  <si>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</si>
  <si>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</si>
  <si>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</si>
  <si>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</si>
  <si>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</si>
  <si>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</si>
  <si>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</si>
  <si>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</si>
  <si>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</si>
  <si>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</si>
  <si>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</si>
  <si>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</si>
  <si>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</si>
  <si>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</si>
  <si>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</si>
  <si>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</si>
  <si>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</si>
  <si>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</si>
  <si>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</si>
  <si>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</si>
  <si>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</si>
  <si>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</si>
  <si>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</si>
  <si>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</si>
  <si>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</si>
  <si>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</si>
  <si>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</si>
  <si>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</si>
  <si>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</si>
  <si>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</si>
  <si>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</si>
  <si>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</si>
  <si>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</si>
  <si>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</si>
  <si>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</si>
  <si>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</si>
  <si>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</si>
  <si>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</si>
  <si>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</si>
  <si>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</si>
  <si>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</si>
  <si>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</si>
  <si>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</si>
  <si>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</si>
  <si>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</si>
  <si>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</si>
  <si>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</si>
  <si>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</si>
  <si>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</si>
  <si>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</si>
  <si>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</si>
  <si>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</si>
  <si>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</si>
  <si>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</si>
  <si>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</si>
  <si>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</si>
  <si>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</si>
  <si>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</si>
  <si>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</si>
  <si>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</si>
  <si>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</si>
  <si>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</si>
  <si>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</si>
  <si>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</si>
  <si>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</si>
  <si>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</si>
  <si>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</si>
  <si>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</si>
  <si>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</si>
  <si>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</si>
  <si>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</si>
  <si>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</si>
  <si>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</si>
  <si>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</si>
  <si>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</si>
  <si>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</si>
  <si>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</si>
  <si>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</si>
  <si>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</si>
  <si>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</si>
  <si>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</si>
  <si>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</si>
  <si>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</si>
  <si>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</si>
  <si>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</si>
  <si>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</si>
  <si>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</si>
  <si>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</si>
  <si>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</si>
  <si>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</si>
  <si>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</si>
  <si>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</si>
  <si>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</si>
  <si>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</si>
  <si>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</si>
  <si>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</si>
  <si>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</si>
  <si>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</si>
  <si>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</si>
  <si>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</si>
  <si>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</si>
  <si>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</si>
  <si>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</si>
  <si>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</si>
  <si>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</si>
  <si>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</si>
  <si>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</si>
  <si>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</si>
  <si>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</si>
  <si>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</si>
  <si>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</si>
  <si>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</si>
  <si>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</si>
  <si>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</si>
  <si>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</si>
  <si>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</si>
  <si>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</si>
  <si>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</si>
  <si>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</si>
  <si>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</si>
  <si>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</si>
  <si>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</si>
  <si>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</si>
  <si>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</si>
  <si>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</si>
  <si>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</si>
  <si>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</si>
  <si>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</si>
  <si>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</si>
  <si>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</si>
  <si>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</si>
  <si>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</si>
  <si>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</si>
  <si>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</si>
  <si>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</si>
  <si>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</si>
  <si>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</si>
  <si>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</si>
  <si>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</si>
  <si>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</si>
  <si>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</si>
  <si>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</si>
  <si>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</si>
  <si>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</si>
  <si>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</si>
  <si>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</si>
  <si>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</si>
  <si>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</si>
  <si>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</si>
  <si>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</si>
  <si>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</si>
  <si>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</si>
  <si>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</si>
  <si>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</si>
  <si>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</si>
  <si>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</si>
  <si>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</si>
  <si>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</si>
  <si>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</si>
  <si>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</si>
  <si>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</si>
  <si>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</si>
  <si>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</si>
  <si>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</si>
  <si>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</si>
  <si>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</si>
  <si>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</si>
  <si>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</si>
  <si>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</si>
  <si>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</si>
  <si>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</si>
  <si>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</si>
  <si>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</si>
  <si>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</si>
  <si>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</si>
  <si>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</si>
  <si>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</si>
  <si>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</si>
  <si>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</si>
  <si>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</si>
  <si>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</si>
  <si>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</si>
  <si>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</si>
  <si>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</si>
  <si>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</si>
  <si>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</si>
  <si>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</si>
  <si>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</si>
  <si>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</si>
  <si>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</si>
  <si>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</si>
  <si>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</si>
  <si>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</si>
  <si>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</si>
  <si>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</si>
  <si>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</si>
  <si>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</si>
  <si>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</si>
  <si>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</si>
  <si>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</si>
  <si>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</si>
  <si>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</si>
  <si>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</si>
  <si>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</si>
  <si>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</si>
  <si>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</si>
  <si>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</si>
  <si>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</si>
  <si>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</si>
  <si>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</si>
  <si>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</si>
  <si>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</si>
  <si>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</si>
  <si>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</si>
  <si>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</si>
  <si>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</si>
  <si>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</si>
  <si>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</si>
  <si>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</si>
  <si>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</si>
  <si>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</si>
  <si>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</si>
  <si>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</si>
  <si>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</si>
  <si>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</si>
  <si>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</si>
  <si>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</si>
  <si>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</si>
  <si>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</si>
  <si>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</si>
  <si>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</si>
  <si>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</si>
  <si>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</si>
  <si>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</si>
  <si>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</si>
  <si>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</si>
  <si>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</si>
  <si>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</si>
  <si>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</si>
  <si>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</si>
  <si>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</si>
  <si>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</si>
  <si>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</si>
  <si>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</si>
  <si>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</si>
  <si>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</si>
  <si>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</si>
  <si>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</si>
  <si>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</si>
  <si>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</si>
  <si>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</si>
  <si>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</si>
  <si>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</si>
  <si>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</si>
  <si>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</si>
  <si>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</si>
  <si>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</si>
  <si>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</si>
  <si>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</si>
  <si>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</si>
  <si>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</si>
  <si>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</si>
  <si>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</si>
  <si>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</si>
  <si>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</si>
  <si>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</si>
  <si>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</si>
  <si>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</si>
  <si>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</si>
  <si>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</si>
  <si>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</si>
  <si>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</si>
  <si>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</si>
  <si>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</si>
  <si>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</si>
  <si>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</si>
  <si>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</si>
  <si>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</si>
  <si>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</si>
  <si>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</si>
  <si>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</si>
  <si>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</si>
  <si>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</si>
  <si>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</si>
  <si>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</si>
  <si>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</si>
  <si>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</si>
  <si>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</si>
  <si>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</si>
  <si>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</si>
  <si>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</si>
  <si>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</si>
  <si>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</si>
  <si>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</si>
  <si>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</si>
  <si>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</si>
  <si>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</si>
  <si>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</si>
  <si>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</si>
  <si>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</si>
  <si>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</si>
  <si>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</si>
  <si>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</si>
  <si>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</si>
  <si>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</si>
  <si>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</si>
  <si>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</si>
  <si>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</si>
  <si>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</si>
  <si>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</si>
  <si>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</si>
  <si>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</si>
  <si>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</si>
  <si>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</si>
  <si>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</si>
  <si>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</si>
  <si>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</si>
  <si>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</si>
  <si>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</si>
  <si>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</si>
  <si>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</si>
  <si>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</si>
  <si>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</si>
  <si>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</si>
  <si>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</si>
  <si>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</si>
  <si>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</si>
  <si>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</si>
  <si>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</si>
  <si>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</si>
  <si>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</si>
  <si>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</si>
  <si>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</si>
  <si>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</si>
  <si>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</si>
  <si>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</si>
  <si>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</si>
  <si>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</si>
  <si>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</si>
  <si>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</si>
  <si>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</si>
  <si>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</si>
  <si>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</si>
  <si>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</si>
  <si>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</si>
  <si>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</si>
  <si>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</si>
  <si>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</si>
  <si>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</si>
  <si>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</si>
  <si>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</si>
  <si>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</si>
  <si>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</si>
  <si>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</si>
  <si>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</si>
  <si>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</si>
  <si>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</si>
  <si>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</si>
  <si>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</si>
  <si>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</si>
  <si>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</si>
  <si>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</si>
  <si>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</si>
  <si>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</si>
  <si>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</si>
  <si>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</si>
  <si>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</si>
  <si>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</si>
  <si>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</si>
  <si>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</si>
  <si>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</si>
  <si>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</si>
  <si>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</si>
  <si>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</si>
  <si>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</si>
  <si>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</si>
  <si>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</si>
  <si>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</si>
  <si>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</si>
  <si>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</si>
  <si>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</si>
  <si>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</si>
  <si>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</si>
  <si>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</si>
  <si>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</si>
  <si>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</si>
  <si>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</si>
  <si>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</si>
  <si>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</si>
  <si>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</si>
  <si>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</si>
  <si>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</si>
  <si>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</si>
  <si>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</si>
  <si>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</si>
  <si>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</si>
  <si>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</si>
  <si>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</si>
  <si>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</si>
  <si>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</si>
  <si>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</si>
  <si>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</si>
  <si>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</si>
  <si>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</si>
  <si>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</si>
  <si>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</si>
  <si>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</si>
  <si>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</si>
  <si>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</si>
  <si>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</si>
  <si>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</si>
  <si>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</si>
  <si>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</si>
  <si>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</si>
  <si>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</si>
  <si>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</si>
  <si>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</si>
  <si>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</si>
  <si>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</si>
  <si>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</si>
  <si>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</si>
  <si>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</si>
  <si>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</si>
  <si>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</si>
  <si>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</si>
  <si>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</si>
  <si>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</si>
  <si>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</si>
  <si>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</si>
  <si>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</si>
  <si>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</si>
  <si>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</si>
  <si>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</si>
  <si>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</si>
  <si>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</si>
  <si>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</si>
  <si>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</si>
  <si>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</si>
  <si>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</si>
  <si>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</si>
  <si>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</si>
  <si>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</si>
  <si>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</si>
  <si>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</si>
  <si>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</si>
  <si>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</si>
  <si>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</si>
  <si>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</si>
  <si>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</si>
  <si>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</si>
  <si>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</si>
  <si>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</si>
  <si>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</si>
  <si>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</si>
  <si>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</si>
  <si>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</si>
  <si>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</si>
  <si>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</si>
  <si>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</si>
  <si>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</si>
  <si>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</si>
  <si>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</si>
  <si>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</si>
  <si>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</si>
  <si>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</si>
  <si>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</si>
  <si>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</si>
  <si>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</si>
  <si>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</si>
  <si>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</si>
  <si>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</si>
  <si>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</si>
  <si>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</si>
  <si>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</si>
  <si>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</si>
  <si>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</si>
  <si>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</si>
  <si>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</si>
  <si>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</si>
  <si>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</si>
  <si>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</si>
  <si>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</si>
  <si>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</si>
  <si>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</si>
  <si>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</si>
  <si>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</si>
  <si>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</si>
  <si>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</si>
  <si>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</si>
  <si>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</si>
  <si>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</si>
  <si>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</si>
  <si>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</si>
  <si>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</si>
  <si>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</si>
  <si>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</si>
  <si>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</si>
  <si>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</si>
  <si>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</si>
  <si>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</si>
  <si>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</si>
  <si>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</si>
  <si>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</si>
  <si>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</si>
  <si>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</si>
  <si>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</si>
  <si>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</si>
  <si>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</si>
  <si>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</si>
  <si>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</si>
  <si>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</si>
  <si>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</si>
  <si>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</si>
  <si>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</si>
  <si>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</si>
  <si>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</si>
  <si>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</si>
  <si>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</si>
  <si>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</si>
  <si>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</si>
  <si>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</si>
  <si>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</si>
  <si>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</si>
  <si>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</si>
  <si>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</si>
  <si>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</si>
  <si>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</si>
  <si>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</si>
  <si>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</si>
  <si>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</si>
  <si>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</si>
  <si>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</si>
  <si>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</si>
  <si>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</si>
  <si>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</si>
  <si>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</si>
  <si>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</si>
  <si>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</si>
  <si>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</si>
  <si>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</si>
  <si>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</si>
  <si>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</si>
  <si>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</si>
  <si>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</si>
  <si>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</si>
  <si>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</si>
  <si>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</si>
  <si>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</si>
  <si>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</si>
  <si>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</si>
  <si>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</si>
  <si>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</si>
  <si>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</si>
  <si>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</si>
  <si>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</si>
  <si>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</si>
  <si>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</si>
  <si>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</si>
  <si>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</si>
  <si>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</si>
  <si>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</si>
  <si>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</si>
  <si>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</si>
  <si>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</si>
  <si>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</si>
  <si>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</si>
  <si>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</si>
  <si>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</si>
  <si>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</si>
  <si>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</si>
  <si>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</si>
  <si>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</si>
  <si>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</si>
  <si>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</si>
  <si>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</si>
  <si>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</si>
  <si>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</si>
  <si>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</si>
  <si>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</si>
  <si>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</si>
  <si>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</si>
  <si>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</si>
  <si>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</si>
  <si>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</si>
  <si>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</si>
  <si>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</si>
  <si>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</si>
  <si>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</si>
  <si>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</si>
  <si>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</si>
  <si>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</si>
  <si>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</si>
  <si>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</si>
  <si>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</si>
  <si>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</si>
  <si>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</si>
  <si>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</si>
  <si>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</si>
  <si>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</si>
  <si>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</si>
  <si>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</si>
  <si>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</si>
  <si>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</si>
  <si>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</si>
  <si>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</si>
  <si>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</si>
  <si>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</si>
  <si>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</si>
  <si>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</si>
  <si>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</si>
  <si>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</si>
  <si>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</si>
  <si>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</si>
  <si>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</si>
  <si>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</si>
  <si>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</si>
  <si>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</si>
  <si>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</si>
  <si>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</si>
  <si>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</si>
  <si>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</si>
  <si>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</si>
  <si>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</si>
  <si>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</si>
  <si>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</si>
  <si>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</si>
  <si>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</si>
  <si>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</si>
  <si>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</si>
  <si>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</si>
  <si>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</si>
  <si>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</si>
  <si>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</si>
  <si>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</si>
  <si>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</si>
  <si>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</si>
  <si>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</si>
  <si>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</si>
  <si>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</si>
  <si>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</si>
  <si>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</si>
  <si>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</si>
  <si>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</si>
  <si>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</si>
  <si>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</si>
  <si>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</si>
  <si>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</si>
  <si>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</si>
  <si>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</si>
  <si>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</si>
  <si>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</si>
  <si>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</si>
  <si>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</si>
  <si>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</si>
  <si>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</si>
  <si>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</si>
  <si>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</si>
  <si>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</si>
  <si>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</si>
  <si>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</si>
  <si>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</si>
  <si>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</si>
  <si>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</si>
  <si>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</si>
  <si>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</si>
  <si>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</si>
  <si>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</si>
  <si>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</si>
  <si>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</si>
  <si>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</si>
  <si>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</si>
  <si>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</si>
  <si>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</si>
  <si>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</si>
  <si>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</si>
  <si>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</si>
  <si>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</si>
  <si>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</si>
  <si>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</si>
  <si>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</si>
  <si>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</si>
  <si>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</si>
  <si>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</si>
  <si>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</si>
  <si>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</si>
  <si>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</si>
  <si>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</si>
  <si>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</si>
  <si>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</si>
  <si>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</si>
  <si>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</si>
  <si>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</si>
  <si>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</si>
  <si>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</si>
  <si>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</si>
  <si>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</si>
  <si>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</si>
  <si>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</si>
  <si>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</si>
  <si>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</si>
  <si>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</si>
  <si>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</si>
  <si>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</si>
  <si>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</si>
  <si>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</si>
  <si>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</si>
  <si>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</si>
  <si>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</si>
  <si>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</si>
  <si>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</si>
  <si>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</si>
  <si>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</si>
  <si>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</si>
  <si>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</si>
  <si>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</si>
  <si>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</si>
  <si>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</si>
  <si>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</si>
  <si>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</si>
  <si>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</si>
  <si>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</si>
  <si>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</si>
  <si>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</si>
  <si>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</si>
  <si>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</si>
  <si>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</si>
  <si>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</si>
  <si>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</si>
  <si>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</si>
  <si>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</si>
  <si>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</si>
  <si>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</si>
  <si>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</si>
  <si>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</si>
  <si>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</si>
  <si>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</si>
  <si>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</si>
  <si>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</si>
  <si>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</si>
  <si>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</si>
  <si>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</si>
  <si>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</si>
  <si>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</si>
  <si>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</si>
  <si>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</si>
  <si>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</si>
  <si>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</si>
  <si>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</si>
  <si>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</si>
  <si>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</si>
  <si>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</si>
  <si>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</si>
  <si>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</si>
  <si>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</si>
  <si>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</si>
  <si>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</si>
  <si>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</si>
  <si>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</si>
  <si>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</si>
  <si>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</si>
  <si>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</si>
  <si>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</si>
  <si>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</si>
  <si>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</si>
  <si>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</si>
  <si>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</si>
  <si>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</si>
  <si>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</si>
  <si>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</si>
  <si>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</si>
  <si>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</si>
  <si>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</si>
  <si>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</si>
  <si>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</si>
  <si>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</si>
  <si>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</si>
  <si>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</si>
  <si>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</si>
  <si>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</si>
  <si>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</si>
  <si>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</si>
  <si>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</si>
  <si>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</si>
  <si>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</si>
  <si>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</si>
  <si>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</si>
  <si>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</si>
  <si>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</si>
  <si>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</si>
  <si>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</si>
  <si>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</si>
  <si>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</si>
  <si>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</si>
  <si>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</si>
  <si>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</si>
  <si>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</si>
  <si>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</si>
  <si>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</si>
  <si>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</si>
  <si>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</si>
  <si>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</si>
  <si>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</si>
  <si>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</si>
  <si>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</si>
  <si>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</si>
  <si>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</si>
  <si>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</si>
  <si>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</si>
  <si>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</si>
  <si>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</si>
  <si>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</si>
  <si>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</si>
  <si>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</si>
  <si>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</si>
  <si>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</si>
  <si>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</si>
  <si>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</si>
  <si>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</si>
  <si>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</si>
  <si>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</si>
  <si>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</si>
  <si>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</si>
  <si>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</si>
  <si>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</si>
  <si>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</si>
  <si>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</si>
  <si>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</si>
  <si>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</si>
  <si>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</si>
  <si>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</si>
  <si>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</si>
  <si>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</si>
  <si>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</si>
  <si>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</si>
  <si>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</si>
  <si>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</si>
  <si>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</si>
  <si>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</si>
  <si>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</si>
  <si>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</si>
  <si>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</si>
  <si>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</si>
  <si>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</si>
  <si>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</si>
  <si>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</si>
  <si>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</si>
  <si>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</si>
  <si>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</si>
  <si>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</si>
  <si>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</si>
  <si>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</si>
  <si>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</si>
  <si>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</si>
  <si>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</si>
  <si>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</si>
  <si>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</si>
  <si>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</si>
  <si>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</si>
  <si>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</si>
  <si>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</si>
  <si>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</si>
  <si>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</si>
  <si>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</si>
  <si>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</si>
  <si>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</si>
  <si>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</si>
  <si>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</si>
  <si>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</si>
  <si>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</si>
  <si>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</si>
  <si>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</si>
  <si>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</si>
  <si>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</si>
  <si>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</si>
  <si>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</si>
  <si>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</si>
  <si>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</si>
  <si>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</si>
  <si>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</si>
  <si>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</si>
  <si>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</si>
  <si>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</si>
  <si>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</si>
  <si>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</si>
  <si>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</si>
  <si>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</si>
  <si>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</si>
  <si>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</si>
  <si>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</si>
  <si>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</si>
  <si>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</si>
  <si>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</si>
  <si>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</si>
  <si>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</si>
  <si>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</si>
  <si>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</si>
  <si>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</si>
  <si>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</si>
  <si>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</si>
  <si>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</si>
  <si>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</si>
  <si>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</si>
  <si>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</si>
  <si>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</si>
  <si>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</si>
  <si>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</si>
  <si>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</si>
  <si>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</si>
  <si>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</si>
  <si>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</si>
  <si>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</si>
  <si>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</si>
  <si>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</si>
  <si>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</si>
  <si>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</si>
  <si>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</si>
  <si>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</si>
  <si>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</si>
  <si>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</si>
  <si>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</si>
  <si>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</si>
  <si>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</si>
  <si>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</si>
  <si>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</si>
  <si>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</si>
  <si>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</si>
  <si>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</si>
  <si>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</si>
  <si>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</si>
  <si>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</si>
  <si>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</si>
  <si>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</si>
  <si>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</si>
  <si>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</si>
  <si>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</si>
  <si>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</si>
  <si>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</si>
  <si>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</si>
  <si>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</si>
  <si>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</si>
  <si>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</si>
  <si>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</si>
  <si>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</si>
  <si>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</si>
  <si>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</si>
  <si>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</si>
  <si>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</si>
  <si>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</si>
  <si>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</si>
  <si>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</si>
  <si>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</si>
  <si>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</si>
  <si>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</si>
  <si>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</si>
  <si>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</si>
  <si>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</si>
  <si>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</si>
  <si>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</si>
  <si>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</si>
  <si>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</si>
  <si>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</si>
  <si>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</si>
  <si>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</si>
  <si>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</si>
  <si>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</si>
  <si>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</si>
  <si>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</si>
  <si>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</si>
  <si>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</si>
  <si>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</si>
  <si>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</si>
  <si>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</si>
  <si>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</si>
  <si>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</si>
  <si>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</si>
  <si>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</si>
  <si>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</si>
  <si>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</si>
  <si>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</si>
  <si>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</si>
  <si>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</si>
  <si>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</si>
  <si>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</si>
  <si>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</si>
  <si>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</si>
  <si>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</si>
  <si>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</si>
  <si>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</si>
  <si>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</si>
  <si>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</si>
  <si>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</si>
  <si>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</si>
  <si>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</si>
  <si>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</si>
  <si>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</si>
  <si>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</si>
  <si>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</si>
  <si>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</si>
  <si>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</si>
  <si>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</si>
  <si>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</si>
  <si>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</si>
  <si>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</si>
  <si>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</si>
  <si>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</si>
  <si>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</si>
  <si>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</si>
  <si>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</si>
  <si>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</si>
  <si>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</si>
  <si>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</si>
  <si>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</si>
  <si>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</si>
  <si>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</si>
  <si>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</si>
  <si>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</si>
  <si>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</si>
  <si>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</si>
  <si>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</si>
  <si>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</si>
  <si>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</si>
  <si>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</si>
  <si>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</si>
  <si>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</si>
  <si>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</si>
  <si>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</si>
  <si>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</si>
  <si>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</si>
  <si>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</si>
  <si>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</si>
  <si>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</si>
  <si>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</si>
  <si>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</si>
  <si>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</si>
  <si>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</si>
  <si>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</si>
  <si>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</si>
  <si>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</si>
  <si>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</si>
  <si>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</si>
  <si>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</si>
  <si>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</si>
  <si>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</si>
  <si>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</si>
  <si>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</si>
  <si>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</si>
  <si>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</si>
  <si>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</si>
  <si>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</si>
  <si>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</si>
  <si>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</si>
  <si>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</si>
  <si>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</si>
  <si>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</si>
  <si>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</si>
  <si>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</si>
  <si>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</si>
  <si>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</si>
  <si>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</si>
  <si>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</si>
  <si>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</si>
  <si>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</si>
  <si>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</si>
  <si>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</si>
  <si>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</si>
  <si>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</si>
  <si>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</si>
  <si>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</si>
  <si>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</si>
  <si>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</si>
  <si>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</si>
  <si>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</si>
  <si>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</si>
  <si>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</si>
  <si>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</si>
  <si>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</si>
  <si>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</si>
  <si>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</si>
  <si>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</si>
  <si>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</si>
  <si>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</si>
  <si>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</si>
  <si>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</si>
  <si>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</si>
  <si>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</si>
  <si>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</si>
  <si>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</si>
  <si>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</si>
  <si>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</si>
  <si>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</si>
  <si>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</si>
  <si>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</si>
  <si>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</si>
  <si>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</si>
  <si>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</si>
  <si>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</si>
  <si>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</si>
  <si>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</si>
  <si>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</si>
  <si>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</si>
  <si>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</si>
  <si>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</si>
  <si>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</si>
  <si>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</si>
  <si>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</si>
  <si>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</si>
  <si>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</si>
  <si>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</si>
  <si>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</si>
  <si>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</si>
  <si>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</si>
  <si>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</si>
  <si>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</si>
  <si>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</si>
  <si>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</si>
  <si>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</si>
  <si>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</si>
  <si>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</si>
  <si>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</si>
  <si>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</si>
  <si>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</si>
  <si>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</si>
  <si>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</si>
  <si>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</si>
  <si>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</si>
  <si>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</si>
  <si>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</si>
  <si>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</si>
  <si>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</si>
  <si>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</si>
  <si>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</si>
  <si>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</si>
  <si>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</si>
  <si>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</si>
  <si>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</si>
  <si>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</si>
  <si>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</si>
  <si>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</si>
  <si>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</si>
  <si>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</si>
  <si>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</si>
  <si>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</si>
  <si>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</si>
  <si>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</si>
  <si>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</si>
  <si>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</si>
  <si>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</si>
  <si>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</si>
  <si>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</si>
  <si>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</si>
  <si>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</si>
  <si>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</si>
  <si>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</si>
  <si>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</si>
  <si>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</si>
  <si>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</si>
  <si>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</si>
  <si>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</si>
  <si>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</si>
  <si>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</si>
  <si>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</si>
  <si>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</si>
  <si>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</si>
  <si>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</si>
  <si>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</si>
  <si>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</si>
  <si>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</si>
  <si>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</si>
  <si>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</si>
  <si>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</si>
  <si>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</si>
  <si>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</si>
  <si>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</si>
  <si>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</si>
  <si>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</si>
  <si>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</si>
  <si>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</si>
  <si>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</si>
  <si>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</si>
  <si>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</si>
  <si>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</si>
  <si>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</si>
  <si>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</si>
  <si>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</si>
  <si>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</si>
  <si>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</si>
  <si>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</si>
  <si>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</si>
  <si>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</si>
  <si>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</si>
  <si>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</si>
  <si>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</si>
  <si>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</si>
  <si>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</si>
  <si>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</si>
  <si>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</si>
  <si>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</si>
  <si>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</si>
  <si>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</si>
  <si>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</si>
  <si>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</si>
  <si>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</si>
  <si>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</si>
  <si>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</si>
  <si>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</si>
  <si>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</si>
  <si>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</si>
  <si>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</si>
  <si>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</si>
  <si>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</si>
  <si>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</si>
  <si>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</si>
  <si>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</si>
  <si>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</si>
  <si>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</si>
  <si>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</si>
  <si>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</si>
  <si>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</si>
  <si>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</si>
  <si>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</si>
  <si>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</si>
  <si>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</si>
  <si>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</si>
  <si>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</si>
  <si>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</si>
  <si>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</si>
  <si>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</si>
  <si>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</si>
  <si>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</si>
  <si>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</si>
  <si>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</si>
  <si>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</si>
  <si>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</si>
  <si>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</si>
  <si>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</si>
  <si>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</si>
  <si>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</si>
  <si>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</si>
  <si>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</si>
  <si>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</si>
  <si>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</si>
  <si>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</si>
  <si>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</si>
  <si>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</si>
  <si>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</si>
  <si>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</si>
  <si>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</si>
  <si>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</si>
  <si>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</si>
  <si>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</si>
  <si>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</si>
  <si>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</si>
  <si>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</si>
  <si>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</si>
  <si>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</si>
  <si>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</si>
  <si>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</si>
  <si>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</si>
  <si>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</si>
  <si>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</si>
  <si>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</si>
  <si>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</si>
  <si>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</si>
  <si>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</si>
  <si>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</si>
  <si>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</si>
  <si>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</si>
  <si>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</si>
  <si>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</si>
  <si>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</si>
  <si>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</si>
  <si>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</si>
  <si>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</si>
  <si>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</si>
  <si>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</si>
  <si>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</si>
  <si>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</si>
  <si>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</si>
  <si>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</si>
  <si>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</si>
  <si>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</si>
  <si>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</si>
  <si>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</si>
  <si>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</si>
  <si>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</si>
  <si>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</si>
  <si>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</si>
  <si>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</si>
  <si>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</si>
  <si>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</si>
  <si>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</si>
  <si>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</si>
  <si>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</si>
  <si>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</si>
  <si>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</si>
  <si>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</si>
  <si>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</si>
  <si>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</si>
  <si>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</si>
  <si>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</si>
  <si>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</si>
  <si>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</si>
  <si>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</si>
  <si>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</si>
  <si>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</si>
  <si>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</si>
  <si>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</si>
  <si>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</si>
  <si>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</si>
  <si>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</si>
  <si>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</si>
  <si>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</si>
  <si>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</si>
  <si>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</si>
  <si>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</si>
  <si>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</si>
  <si>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</si>
  <si>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</si>
  <si>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</si>
  <si>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</si>
  <si>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</si>
  <si>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</si>
  <si>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</si>
  <si>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</si>
  <si>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</si>
  <si>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</si>
  <si>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</si>
  <si>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</si>
  <si>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</si>
  <si>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</si>
  <si>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</si>
  <si>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</si>
  <si>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</si>
  <si>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</si>
  <si>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</si>
  <si>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</si>
  <si>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</si>
  <si>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</si>
  <si>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</si>
  <si>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</si>
  <si>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</si>
  <si>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</si>
  <si>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</si>
  <si>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</si>
  <si>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</si>
  <si>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</si>
  <si>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</si>
  <si>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</si>
  <si>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</si>
  <si>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</si>
  <si>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</si>
  <si>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</si>
  <si>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</si>
  <si>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</si>
  <si>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</si>
  <si>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</si>
  <si>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</si>
  <si>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</si>
  <si>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</si>
  <si>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</si>
  <si>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</si>
  <si>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</si>
  <si>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</si>
  <si>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</si>
  <si>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</si>
  <si>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</si>
  <si>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</si>
  <si>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</si>
  <si>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</si>
  <si>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</si>
  <si>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</si>
  <si>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</si>
  <si>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</si>
  <si>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</si>
  <si>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</si>
  <si>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</si>
  <si>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</si>
  <si>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</si>
  <si>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</si>
  <si>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</si>
  <si>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</si>
  <si>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</si>
  <si>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</si>
  <si>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</si>
  <si>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</si>
  <si>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</si>
  <si>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</si>
  <si>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</si>
  <si>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</si>
  <si>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</si>
  <si>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</si>
  <si>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</si>
  <si>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</si>
  <si>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</si>
  <si>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</si>
  <si>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</si>
  <si>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</si>
  <si>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</si>
  <si>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</si>
  <si>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</si>
  <si>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</si>
  <si>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</si>
  <si>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</si>
  <si>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</si>
  <si>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</si>
  <si>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</si>
  <si>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</si>
  <si>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</si>
  <si>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</si>
  <si>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</si>
  <si>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</si>
  <si>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</si>
  <si>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</si>
  <si>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</si>
  <si>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</si>
  <si>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</si>
  <si>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</si>
  <si>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</si>
  <si>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</si>
  <si>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</si>
  <si>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</si>
  <si>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</si>
  <si>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</si>
  <si>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</si>
  <si>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</si>
  <si>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</si>
  <si>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</si>
  <si>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</si>
  <si>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</si>
  <si>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</si>
  <si>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</si>
  <si>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</si>
  <si>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</si>
  <si>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</si>
  <si>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</si>
  <si>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</si>
  <si>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</si>
  <si>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</si>
  <si>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</si>
  <si>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</si>
  <si>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</si>
  <si>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</si>
  <si>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</si>
  <si>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</si>
  <si>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</si>
  <si>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</si>
  <si>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</si>
  <si>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</si>
  <si>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</si>
  <si>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</si>
  <si>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</si>
  <si>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</si>
  <si>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</si>
  <si>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</si>
  <si>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</si>
  <si>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</si>
  <si>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</si>
  <si>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</si>
  <si>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</si>
  <si>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</si>
  <si>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</si>
  <si>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</si>
  <si>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</si>
  <si>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</si>
  <si>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</si>
  <si>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</si>
  <si>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</si>
  <si>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</si>
  <si>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</si>
  <si>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</si>
  <si>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</si>
  <si>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</si>
  <si>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</si>
  <si>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</si>
  <si>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</si>
  <si>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</si>
  <si>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</si>
  <si>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</si>
  <si>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</si>
  <si>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</si>
  <si>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</si>
  <si>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</si>
  <si>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</si>
  <si>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</si>
  <si>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</si>
  <si>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</si>
  <si>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</si>
  <si>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</si>
  <si>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</si>
  <si>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</si>
  <si>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</si>
  <si>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</si>
  <si>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</si>
  <si>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</si>
  <si>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</si>
  <si>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</si>
  <si>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</si>
  <si>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</si>
  <si>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</si>
  <si>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</si>
  <si>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</si>
  <si>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</si>
  <si>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</si>
  <si>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</si>
  <si>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</si>
  <si>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</si>
  <si>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</si>
  <si>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</si>
  <si>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</si>
  <si>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</si>
  <si>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</si>
  <si>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</si>
  <si>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</si>
  <si>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</si>
  <si>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</si>
  <si>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</si>
  <si>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</si>
  <si>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</si>
  <si>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</si>
  <si>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</si>
  <si>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</si>
  <si>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</si>
  <si>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</si>
  <si>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</si>
  <si>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</si>
  <si>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</si>
  <si>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</si>
  <si>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</si>
  <si>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</si>
  <si>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</si>
  <si>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</si>
  <si>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</si>
  <si>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</si>
  <si>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</si>
  <si>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</si>
  <si>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</si>
  <si>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</si>
  <si>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</si>
  <si>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</si>
  <si>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</si>
  <si>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</si>
  <si>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</si>
  <si>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</si>
  <si>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</si>
  <si>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</si>
  <si>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</si>
  <si>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</si>
  <si>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</si>
  <si>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</si>
  <si>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</si>
  <si>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</si>
  <si>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</si>
  <si>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</si>
  <si>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</si>
  <si>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</si>
  <si>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</si>
  <si>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</si>
  <si>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</si>
  <si>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</si>
  <si>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</si>
  <si>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</si>
  <si>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</si>
  <si>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</si>
  <si>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</si>
  <si>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</si>
  <si>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</si>
  <si>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</si>
  <si>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</si>
  <si>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</si>
  <si>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</si>
  <si>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</si>
  <si>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</si>
  <si>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</si>
  <si>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</si>
  <si>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</si>
  <si>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</si>
  <si>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</si>
  <si>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</si>
  <si>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</si>
  <si>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</si>
  <si>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</si>
  <si>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</si>
  <si>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</si>
  <si>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</si>
  <si>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</si>
  <si>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</si>
  <si>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</si>
  <si>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</si>
  <si>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</si>
  <si>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</si>
  <si>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</si>
  <si>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</si>
  <si>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</si>
  <si>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</si>
  <si>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</si>
  <si>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</si>
  <si>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</si>
  <si>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</si>
  <si>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</si>
  <si>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</si>
  <si>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</si>
  <si>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</si>
  <si>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</si>
  <si>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</si>
  <si>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</si>
  <si>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</si>
  <si>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</si>
  <si>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</si>
  <si>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</si>
  <si>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</si>
  <si>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</si>
  <si>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</si>
  <si>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</si>
  <si>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</si>
  <si>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</si>
  <si>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</si>
  <si>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</si>
  <si>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</si>
  <si>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</si>
  <si>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</si>
  <si>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</si>
  <si>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</si>
  <si>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</si>
  <si>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</si>
  <si>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</si>
  <si>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</si>
  <si>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</si>
  <si>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</si>
  <si>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</si>
  <si>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</si>
  <si>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</si>
  <si>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</si>
  <si>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</si>
  <si>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</si>
  <si>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</si>
  <si>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</si>
  <si>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</si>
  <si>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</si>
  <si>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</si>
  <si>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</si>
  <si>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</si>
  <si>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</si>
  <si>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</si>
  <si>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</si>
  <si>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</si>
  <si>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</si>
  <si>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</si>
  <si>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</si>
  <si>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</si>
  <si>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</si>
  <si>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</si>
  <si>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</si>
  <si>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</si>
  <si>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</si>
  <si>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</si>
  <si>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</si>
  <si>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</si>
  <si>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</si>
  <si>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</si>
  <si>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</si>
  <si>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</si>
  <si>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</si>
  <si>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</si>
  <si>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</si>
  <si>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</si>
  <si>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</si>
  <si>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</si>
  <si>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</si>
  <si>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</si>
  <si>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</si>
  <si>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</si>
  <si>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</si>
  <si>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</si>
  <si>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</si>
  <si>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</si>
  <si>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</si>
  <si>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</si>
  <si>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</si>
  <si>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</si>
  <si>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</si>
  <si>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</si>
  <si>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</si>
  <si>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</si>
  <si>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</si>
  <si>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</si>
  <si>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</si>
  <si>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</si>
  <si>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</si>
  <si>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</si>
  <si>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</si>
  <si>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</si>
  <si>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</si>
  <si>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</si>
  <si>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</si>
  <si>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</si>
  <si>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</si>
  <si>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</si>
  <si>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</si>
  <si>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</si>
  <si>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</si>
  <si>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</si>
  <si>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</si>
  <si>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</si>
  <si>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</si>
  <si>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</si>
  <si>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</si>
  <si>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</si>
  <si>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</si>
  <si>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</si>
  <si>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</si>
  <si>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</si>
  <si>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</si>
  <si>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</si>
  <si>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</si>
  <si>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</si>
  <si>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</si>
  <si>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</si>
  <si>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</si>
  <si>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</si>
  <si>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</si>
  <si>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</si>
  <si>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</si>
  <si>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</si>
  <si>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</si>
  <si>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</si>
  <si>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</si>
  <si>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</si>
  <si>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</si>
  <si>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</si>
  <si>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</si>
  <si>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</si>
  <si>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</si>
  <si>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</si>
  <si>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</si>
  <si>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</si>
  <si>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</si>
  <si>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</si>
  <si>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</si>
  <si>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</si>
  <si>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</si>
  <si>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</si>
  <si>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</si>
  <si>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</si>
  <si>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</si>
  <si>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</si>
  <si>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</si>
  <si>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</si>
  <si>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</si>
  <si>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</si>
  <si>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</si>
  <si>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</si>
  <si>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</si>
  <si>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</si>
  <si>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</si>
  <si>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</si>
  <si>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</si>
  <si>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</si>
  <si>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</si>
  <si>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</si>
  <si>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</si>
  <si>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</si>
  <si>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</si>
  <si>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</si>
  <si>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</si>
  <si>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</si>
  <si>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</si>
  <si>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</si>
  <si>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</si>
  <si>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</si>
  <si>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</si>
  <si>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</si>
  <si>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</si>
  <si>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</si>
  <si>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</si>
  <si>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</si>
  <si>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</si>
  <si>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</si>
  <si>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</si>
  <si>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</si>
  <si>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</si>
  <si>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</si>
  <si>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</si>
  <si>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</si>
  <si>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</si>
  <si>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</si>
  <si>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</si>
  <si>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</si>
  <si>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</si>
  <si>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</si>
  <si>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</si>
  <si>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</si>
  <si>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</si>
  <si>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</si>
  <si>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</si>
  <si>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</si>
  <si>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</si>
  <si>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</si>
  <si>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</si>
  <si>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</si>
  <si>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</si>
  <si>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</si>
  <si>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</si>
  <si>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</si>
  <si>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</si>
  <si>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</si>
  <si>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</si>
  <si>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</si>
  <si>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</si>
  <si>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</si>
  <si>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</si>
  <si>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</si>
  <si>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</si>
  <si>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</si>
  <si>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</si>
  <si>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</si>
  <si>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</si>
  <si>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</si>
  <si>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</si>
  <si>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</si>
  <si>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</si>
  <si>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</si>
  <si>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</si>
  <si>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</si>
  <si>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</si>
  <si>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</si>
  <si>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</si>
  <si>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</si>
  <si>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</si>
  <si>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</si>
  <si>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</si>
  <si>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</si>
  <si>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</si>
  <si>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</si>
  <si>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</si>
  <si>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</si>
  <si>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</si>
  <si>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</si>
  <si>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</si>
  <si>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</si>
  <si>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</si>
  <si>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</si>
  <si>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</si>
  <si>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</si>
  <si>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</si>
  <si>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</si>
  <si>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</si>
  <si>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</si>
  <si>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</si>
  <si>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</si>
  <si>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</si>
  <si>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</si>
  <si>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</si>
  <si>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</si>
  <si>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</si>
  <si>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</si>
  <si>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</si>
  <si>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</si>
  <si>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</si>
  <si>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</si>
  <si>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</si>
  <si>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</si>
  <si>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</si>
  <si>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</si>
  <si>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</si>
  <si>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</si>
  <si>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</si>
  <si>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</si>
  <si>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</si>
  <si>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</si>
  <si>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</si>
  <si>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</si>
  <si>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</si>
  <si>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</si>
  <si>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</si>
  <si>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</si>
  <si>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</si>
  <si>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</si>
  <si>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</si>
  <si>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</si>
  <si>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</si>
  <si>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</si>
  <si>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</si>
  <si>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</si>
  <si>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</si>
  <si>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</si>
  <si>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</si>
  <si>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</si>
  <si>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</si>
  <si>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</si>
  <si>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</si>
  <si>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</si>
  <si>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</si>
  <si>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</si>
  <si>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</si>
  <si>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</si>
  <si>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</si>
  <si>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</si>
  <si>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</si>
  <si>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</si>
  <si>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</si>
  <si>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</si>
  <si>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</si>
  <si>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</si>
  <si>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</si>
  <si>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</si>
  <si>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</si>
  <si>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</si>
  <si>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</si>
  <si>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</si>
  <si>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</si>
  <si>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</si>
  <si>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</si>
  <si>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</si>
  <si>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</si>
  <si>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</si>
  <si>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</si>
  <si>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</si>
  <si>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</si>
  <si>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</si>
  <si>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</si>
  <si>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</si>
  <si>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</si>
  <si>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</si>
  <si>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</si>
  <si>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</si>
  <si>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</si>
  <si>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</si>
  <si>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</si>
  <si>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</si>
  <si>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</si>
  <si>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</si>
  <si>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</si>
  <si>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</si>
  <si>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</si>
  <si>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</si>
  <si>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</si>
  <si>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</si>
  <si>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</si>
  <si>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</si>
  <si>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</si>
  <si>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</si>
  <si>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</si>
  <si>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</si>
  <si>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</si>
  <si>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</si>
  <si>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</si>
  <si>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</si>
  <si>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</si>
  <si>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</si>
  <si>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</si>
  <si>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</si>
  <si>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</si>
  <si>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</si>
  <si>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</si>
  <si>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</si>
  <si>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</si>
  <si>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</si>
  <si>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</si>
  <si>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</si>
  <si>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</si>
  <si>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</si>
  <si>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</si>
  <si>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</si>
  <si>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</si>
  <si>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</si>
  <si>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</si>
  <si>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</si>
  <si>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</si>
  <si>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</si>
  <si>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</si>
  <si>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</si>
  <si>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</si>
  <si>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</si>
  <si>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</si>
  <si>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</si>
  <si>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</si>
  <si>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</si>
  <si>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</si>
  <si>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</si>
  <si>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</si>
  <si>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</si>
  <si>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</si>
  <si>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</si>
  <si>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</si>
  <si>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</si>
  <si>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</si>
  <si>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</si>
  <si>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</si>
  <si>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</si>
  <si>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</si>
  <si>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</si>
  <si>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</si>
  <si>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</si>
  <si>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</si>
  <si>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</si>
  <si>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</si>
  <si>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</si>
  <si>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</si>
  <si>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</si>
  <si>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</si>
  <si>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</si>
  <si>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</si>
  <si>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</si>
  <si>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</si>
  <si>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</si>
  <si>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</si>
  <si>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</si>
  <si>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</si>
  <si>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</si>
  <si>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</si>
  <si>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</si>
  <si>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</si>
  <si>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</si>
  <si>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</si>
  <si>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</si>
  <si>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</si>
  <si>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</si>
  <si>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</si>
  <si>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</si>
  <si>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</si>
  <si>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</si>
  <si>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</si>
  <si>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</si>
  <si>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</si>
  <si>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</si>
  <si>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</si>
  <si>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</si>
  <si>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</si>
  <si>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</si>
  <si>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</si>
  <si>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</si>
  <si>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</si>
  <si>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</si>
  <si>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</si>
  <si>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</si>
  <si>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</si>
  <si>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</si>
  <si>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</si>
  <si>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</si>
  <si>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</si>
  <si>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</si>
  <si>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</si>
  <si>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</si>
  <si>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</si>
  <si>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</si>
  <si>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</si>
  <si>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</si>
  <si>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</si>
  <si>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</si>
  <si>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</si>
  <si>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</si>
  <si>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</si>
  <si>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</si>
  <si>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</si>
  <si>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</si>
  <si>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</si>
  <si>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</si>
  <si>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</si>
  <si>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</si>
  <si>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</si>
  <si>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</si>
  <si>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</si>
  <si>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</si>
  <si>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</si>
  <si>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</si>
  <si>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</si>
  <si>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</si>
  <si>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</si>
  <si>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</si>
  <si>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</si>
  <si>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</si>
  <si>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</si>
  <si>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</si>
  <si>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</si>
  <si>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</si>
  <si>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</si>
  <si>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</si>
  <si>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</si>
  <si>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</si>
  <si>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</si>
  <si>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</si>
  <si>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</si>
  <si>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</si>
  <si>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</si>
  <si>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</si>
  <si>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</si>
  <si>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</si>
  <si>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</si>
  <si>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</si>
  <si>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</si>
  <si>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</si>
  <si>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</si>
  <si>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</si>
  <si>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</si>
  <si>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</si>
  <si>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</si>
  <si>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</si>
  <si>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</si>
  <si>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</si>
  <si>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</si>
  <si>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</si>
  <si>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</si>
  <si>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</si>
  <si>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</si>
  <si>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</si>
  <si>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</si>
  <si>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</si>
  <si>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</si>
  <si>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</si>
  <si>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</si>
  <si>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</si>
  <si>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</si>
  <si>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</si>
  <si>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</si>
  <si>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</si>
  <si>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</si>
  <si>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</si>
  <si>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</si>
  <si>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</si>
  <si>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</si>
  <si>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</si>
  <si>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</si>
  <si>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</si>
  <si>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</si>
  <si>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</si>
  <si>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</si>
  <si>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</si>
  <si>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</si>
  <si>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</si>
  <si>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</si>
  <si>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</si>
  <si>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</si>
  <si>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</si>
  <si>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</si>
  <si>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</si>
  <si>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</si>
  <si>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</si>
  <si>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</si>
  <si>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</si>
  <si>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</si>
  <si>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</si>
  <si>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</si>
  <si>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</si>
  <si>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</si>
  <si>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</si>
  <si>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</si>
  <si>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</si>
  <si>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</si>
  <si>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</si>
  <si>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</si>
  <si>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</si>
  <si>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</si>
  <si>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</si>
  <si>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</si>
  <si>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</si>
  <si>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</si>
  <si>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</si>
  <si>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</si>
  <si>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</si>
  <si>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</si>
  <si>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</si>
  <si>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</si>
  <si>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</si>
  <si>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</si>
  <si>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</si>
  <si>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</si>
  <si>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</si>
  <si>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</si>
  <si>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</si>
  <si>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</si>
  <si>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</si>
  <si>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</si>
  <si>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</si>
  <si>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</si>
  <si>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</si>
  <si>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</si>
  <si>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</si>
  <si>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</si>
  <si>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</si>
  <si>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</si>
  <si>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</si>
  <si>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</si>
  <si>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</si>
  <si>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</si>
  <si>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</si>
  <si>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</si>
  <si>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</si>
  <si>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</si>
  <si>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</si>
  <si>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</si>
  <si>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</si>
  <si>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</si>
  <si>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</si>
  <si>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</si>
  <si>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</si>
  <si>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</si>
  <si>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</si>
  <si>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</si>
  <si>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</si>
  <si>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</si>
  <si>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</si>
  <si>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</si>
  <si>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</si>
  <si>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</si>
  <si>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</si>
  <si>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</si>
  <si>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</si>
  <si>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</si>
  <si>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</si>
  <si>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</si>
  <si>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</si>
  <si>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</si>
  <si>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</si>
  <si>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</si>
  <si>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</si>
  <si>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</si>
  <si>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</si>
  <si>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</si>
  <si>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</si>
  <si>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</si>
  <si>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</si>
  <si>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</si>
  <si>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</si>
  <si>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</si>
  <si>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</si>
  <si>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</si>
  <si>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</si>
  <si>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</si>
  <si>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</si>
  <si>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</si>
  <si>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</si>
  <si>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</si>
  <si>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</si>
  <si>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</si>
  <si>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</si>
  <si>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</si>
  <si>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</si>
  <si>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</si>
  <si>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</si>
  <si>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</si>
  <si>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</si>
  <si>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</si>
  <si>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</si>
  <si>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</si>
  <si>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</si>
  <si>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</si>
  <si>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</si>
  <si>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</si>
  <si>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</si>
  <si>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</si>
  <si>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</si>
  <si>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</si>
  <si>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</si>
  <si>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</si>
  <si>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</si>
  <si>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</si>
  <si>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</si>
  <si>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</si>
  <si>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</si>
  <si>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</si>
  <si>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</si>
  <si>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</si>
  <si>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</si>
  <si>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</si>
  <si>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</si>
  <si>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</si>
  <si>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</si>
  <si>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</si>
  <si>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</si>
  <si>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</si>
  <si>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</si>
  <si>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</si>
  <si>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</si>
  <si>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</si>
  <si>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</si>
  <si>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</si>
  <si>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</si>
  <si>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</si>
  <si>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</si>
  <si>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</si>
  <si>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</si>
  <si>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</si>
  <si>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</si>
  <si>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</si>
  <si>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</si>
  <si>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</si>
  <si>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</si>
  <si>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</si>
  <si>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</si>
  <si>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</si>
  <si>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</si>
  <si>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</si>
  <si>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</si>
  <si>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</si>
  <si>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</si>
  <si>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</si>
  <si>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</si>
  <si>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</si>
  <si>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</si>
  <si>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</si>
  <si>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</si>
  <si>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</si>
  <si>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</si>
  <si>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</si>
  <si>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</si>
  <si>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</si>
  <si>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</si>
  <si>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</si>
  <si>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</si>
  <si>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</si>
  <si>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</si>
  <si>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</si>
  <si>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</si>
  <si>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</si>
  <si>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</si>
  <si>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</si>
  <si>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</si>
  <si>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</si>
  <si>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</si>
  <si>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</si>
  <si>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</si>
  <si>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</si>
  <si>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</si>
  <si>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</si>
  <si>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</si>
  <si>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</si>
  <si>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</si>
  <si>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</si>
  <si>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</si>
  <si>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</si>
  <si>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</si>
  <si>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</si>
  <si>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</si>
  <si>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</si>
  <si>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</si>
  <si>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</si>
  <si>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</si>
  <si>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</si>
  <si>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</si>
  <si>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</si>
  <si>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</si>
  <si>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</si>
  <si>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</si>
  <si>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</si>
  <si>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</si>
  <si>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</si>
  <si>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</si>
  <si>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</si>
  <si>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</si>
  <si>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</si>
  <si>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</si>
  <si>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</si>
  <si>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</si>
  <si>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</si>
  <si>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</si>
  <si>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</si>
  <si>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</si>
  <si>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</si>
  <si>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</si>
  <si>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</si>
  <si>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</si>
  <si>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</si>
  <si>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</si>
  <si>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</si>
  <si>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</si>
  <si>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</si>
  <si>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</si>
  <si>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</si>
  <si>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</si>
  <si>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</si>
  <si>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</si>
  <si>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</si>
  <si>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</si>
  <si>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</si>
  <si>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</si>
  <si>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</si>
  <si>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</si>
  <si>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</si>
  <si>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</si>
  <si>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</si>
  <si>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</si>
  <si>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</si>
  <si>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</si>
  <si>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</si>
  <si>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</si>
  <si>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</si>
  <si>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</si>
  <si>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</si>
  <si>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</si>
  <si>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</si>
  <si>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</si>
  <si>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</si>
  <si>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</si>
  <si>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</si>
  <si>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</si>
  <si>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</si>
  <si>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</si>
  <si>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</si>
  <si>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</si>
  <si>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</si>
  <si>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</si>
  <si>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</si>
  <si>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</si>
  <si>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</si>
  <si>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</si>
  <si>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</si>
  <si>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</si>
  <si>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</si>
  <si>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</si>
  <si>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</si>
  <si>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</si>
  <si>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</si>
  <si>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</si>
  <si>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</si>
  <si>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</si>
  <si>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</si>
  <si>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</si>
  <si>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</si>
  <si>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</si>
  <si>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</si>
  <si>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</si>
  <si>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</si>
  <si>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</si>
  <si>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</si>
  <si>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</si>
  <si>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</si>
  <si>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</si>
  <si>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</si>
  <si>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</si>
  <si>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</si>
  <si>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</si>
  <si>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</si>
  <si>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</si>
  <si>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</si>
  <si>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</si>
  <si>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</si>
  <si>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</si>
  <si>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</si>
  <si>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</si>
  <si>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</si>
  <si>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</si>
  <si>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</si>
  <si>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</si>
  <si>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</si>
  <si>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</si>
  <si>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</si>
  <si>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</si>
  <si>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</si>
  <si>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</si>
  <si>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</si>
  <si>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</si>
  <si>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</si>
  <si>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</si>
  <si>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</si>
  <si>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</si>
  <si>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</si>
  <si>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</si>
  <si>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</si>
  <si>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</si>
  <si>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</si>
  <si>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</si>
  <si>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</si>
  <si>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</si>
  <si>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</si>
  <si>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</si>
  <si>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</si>
  <si>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</si>
  <si>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</si>
  <si>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</si>
  <si>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</si>
  <si>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</si>
  <si>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</si>
  <si>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</si>
  <si>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</si>
  <si>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</si>
  <si>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</si>
  <si>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</si>
  <si>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</si>
  <si>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</si>
  <si>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</si>
  <si>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</si>
  <si>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</si>
  <si>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</si>
  <si>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</si>
  <si>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</si>
  <si>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</si>
  <si>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</si>
  <si>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</si>
  <si>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</si>
  <si>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</si>
  <si>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</si>
  <si>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</si>
  <si>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</si>
  <si>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</si>
  <si>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</si>
  <si>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</si>
  <si>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</si>
  <si>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</si>
  <si>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</si>
  <si>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</si>
  <si>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</si>
  <si>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</si>
  <si>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</si>
  <si>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</si>
  <si>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</si>
  <si>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</si>
  <si>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</si>
  <si>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</si>
  <si>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</si>
  <si>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</si>
  <si>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</si>
  <si>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</si>
  <si>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</si>
  <si>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</si>
  <si>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</si>
  <si>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</si>
  <si>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</si>
  <si>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</si>
  <si>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</si>
  <si>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</si>
  <si>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</si>
  <si>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</si>
  <si>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</si>
  <si>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</si>
  <si>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</si>
  <si>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</si>
  <si>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</si>
  <si>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</si>
  <si>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</si>
  <si>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</si>
  <si>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</si>
  <si>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</si>
  <si>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</si>
  <si>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</si>
  <si>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</si>
  <si>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</si>
  <si>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</si>
  <si>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</si>
  <si>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</si>
  <si>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</si>
  <si>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</si>
  <si>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</si>
  <si>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</si>
  <si>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</si>
  <si>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</si>
  <si>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</si>
  <si>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</si>
  <si>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</si>
  <si>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</si>
  <si>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</si>
  <si>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</si>
  <si>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</si>
  <si>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</si>
  <si>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</si>
  <si>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</si>
  <si>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</si>
  <si>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</si>
  <si>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</si>
  <si>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</si>
  <si>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</si>
  <si>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</si>
  <si>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</si>
  <si>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</si>
  <si>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</si>
  <si>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</si>
  <si>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</si>
  <si>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</si>
  <si>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</si>
  <si>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</si>
  <si>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</si>
  <si>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</si>
  <si>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</si>
  <si>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</si>
  <si>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</si>
  <si>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</si>
  <si>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</si>
  <si>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</si>
  <si>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</si>
  <si>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</si>
  <si>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</si>
  <si>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</si>
  <si>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</si>
  <si>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</si>
  <si>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</si>
  <si>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</si>
  <si>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</si>
  <si>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</si>
  <si>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</si>
  <si>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</si>
  <si>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</si>
  <si>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</si>
  <si>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</si>
  <si>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</si>
  <si>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</si>
  <si>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</si>
  <si>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</si>
  <si>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</si>
  <si>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</si>
  <si>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</si>
  <si>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</si>
  <si>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</si>
  <si>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</si>
  <si>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</si>
  <si>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</si>
  <si>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</si>
  <si>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</si>
  <si>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</si>
  <si>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</si>
  <si>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</si>
  <si>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</si>
  <si>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</si>
  <si>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</si>
  <si>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</si>
  <si>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</si>
  <si>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</si>
  <si>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</si>
  <si>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</si>
  <si>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</si>
  <si>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</si>
  <si>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</si>
  <si>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</si>
  <si>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</si>
  <si>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</si>
  <si>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</si>
  <si>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</si>
  <si>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</si>
  <si>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</si>
  <si>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</si>
  <si>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</si>
  <si>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</si>
  <si>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</si>
  <si>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</si>
  <si>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</si>
  <si>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</si>
  <si>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</si>
  <si>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</si>
  <si>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</si>
  <si>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</si>
  <si>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</si>
  <si>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</si>
  <si>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</si>
  <si>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</si>
  <si>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</si>
  <si>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</si>
  <si>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</si>
  <si>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</si>
  <si>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</si>
  <si>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</si>
  <si>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</si>
  <si>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</si>
  <si>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</si>
  <si>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</si>
  <si>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</si>
  <si>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</si>
  <si>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</si>
  <si>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</si>
  <si>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</si>
  <si>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</si>
  <si>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</si>
  <si>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</si>
  <si>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</si>
  <si>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</si>
  <si>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</si>
  <si>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</si>
  <si>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</si>
  <si>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</si>
  <si>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</si>
  <si>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</si>
  <si>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</si>
  <si>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</si>
  <si>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</si>
  <si>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</si>
  <si>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</si>
  <si>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</si>
  <si>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</si>
  <si>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</si>
  <si>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</si>
  <si>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</si>
  <si>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</si>
  <si>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</si>
  <si>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</si>
  <si>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</si>
  <si>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</si>
  <si>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</si>
  <si>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</si>
  <si>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</si>
  <si>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</si>
  <si>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</si>
  <si>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</si>
  <si>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</si>
  <si>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</si>
  <si>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</si>
  <si>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</si>
  <si>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</si>
  <si>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</si>
  <si>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</si>
  <si>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</si>
  <si>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</si>
  <si>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</si>
  <si>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</si>
  <si>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</si>
  <si>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</si>
  <si>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</si>
  <si>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</si>
  <si>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</si>
  <si>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</si>
  <si>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</si>
  <si>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</si>
  <si>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</si>
  <si>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</si>
  <si>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</si>
  <si>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</si>
  <si>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</si>
  <si>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</si>
  <si>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</si>
  <si>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</si>
  <si>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</si>
  <si>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</si>
  <si>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</si>
  <si>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</si>
  <si>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</si>
  <si>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</si>
  <si>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</si>
  <si>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</si>
  <si>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</si>
  <si>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</si>
  <si>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</si>
  <si>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</si>
  <si>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</si>
  <si>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</si>
  <si>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</si>
  <si>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</si>
  <si>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</si>
  <si>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</si>
  <si>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</si>
  <si>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</si>
  <si>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</si>
  <si>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</si>
  <si>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</si>
  <si>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</si>
  <si>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</si>
  <si>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</si>
  <si>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</si>
  <si>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</si>
  <si>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</si>
  <si>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</si>
  <si>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</si>
  <si>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</si>
  <si>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</si>
  <si>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</si>
  <si>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</si>
  <si>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</si>
  <si>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</si>
  <si>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</si>
  <si>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</si>
  <si>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</si>
  <si>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</si>
  <si>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</si>
  <si>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</si>
  <si>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</si>
  <si>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</si>
  <si>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</si>
  <si>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</si>
  <si>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</si>
  <si>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</si>
  <si>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</si>
  <si>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</si>
  <si>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</si>
  <si>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</si>
  <si>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</si>
  <si>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</si>
  <si>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</si>
  <si>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</si>
  <si>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</si>
  <si>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</si>
  <si>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</si>
  <si>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</si>
  <si>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</si>
  <si>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</si>
  <si>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</si>
  <si>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</si>
  <si>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</si>
  <si>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</si>
  <si>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</si>
  <si>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</si>
  <si>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</si>
  <si>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</si>
  <si>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</si>
  <si>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</si>
  <si>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</si>
  <si>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</si>
  <si>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</si>
  <si>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</si>
  <si>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</si>
  <si>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</si>
  <si>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</si>
  <si>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</si>
  <si>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</si>
  <si>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</si>
  <si>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</si>
  <si>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</si>
  <si>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</si>
  <si>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</si>
  <si>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</si>
  <si>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</si>
  <si>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</si>
  <si>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</si>
  <si>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</si>
  <si>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</si>
  <si>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</si>
  <si>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</si>
  <si>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</si>
  <si>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</si>
  <si>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</si>
  <si>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</si>
  <si>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</si>
  <si>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</si>
  <si>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</si>
  <si>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</si>
  <si>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</si>
  <si>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</si>
  <si>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</si>
  <si>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</si>
  <si>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</si>
  <si>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</si>
  <si>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</si>
  <si>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</si>
  <si>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</si>
  <si>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</si>
  <si>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</si>
  <si>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</si>
  <si>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</si>
  <si>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</si>
  <si>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</si>
  <si>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</si>
  <si>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</si>
  <si>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</si>
  <si>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</si>
  <si>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</si>
  <si>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</si>
  <si>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</si>
  <si>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</si>
  <si>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</si>
  <si>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</si>
  <si>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</si>
  <si>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</si>
  <si>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</si>
  <si>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</si>
  <si>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</si>
  <si>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</si>
  <si>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</si>
  <si>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</si>
  <si>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</si>
  <si>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</si>
  <si>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</si>
  <si>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</si>
  <si>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</si>
  <si>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</si>
  <si>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</si>
  <si>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</si>
  <si>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</si>
  <si>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</si>
  <si>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</si>
  <si>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</si>
  <si>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</si>
  <si>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</si>
  <si>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</si>
  <si>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</si>
  <si>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</si>
  <si>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</si>
  <si>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</si>
  <si>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</si>
  <si>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</si>
  <si>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</si>
  <si>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</si>
  <si>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</si>
  <si>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</si>
  <si>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</si>
  <si>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</si>
  <si>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</si>
  <si>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</si>
  <si>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</si>
  <si>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</si>
  <si>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</si>
  <si>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</si>
  <si>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</si>
  <si>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</si>
  <si>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</si>
  <si>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</si>
  <si>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</si>
  <si>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</si>
  <si>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</si>
  <si>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</si>
  <si>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</si>
  <si>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</si>
  <si>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</si>
  <si>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</si>
  <si>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</si>
  <si>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</si>
  <si>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</si>
  <si>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</si>
  <si>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</si>
  <si>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</si>
  <si>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</si>
  <si>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</si>
  <si>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</si>
  <si>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</si>
  <si>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</si>
  <si>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</si>
  <si>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</si>
  <si>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</si>
  <si>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</si>
  <si>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</si>
  <si>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</si>
  <si>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</si>
  <si>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</si>
  <si>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</si>
  <si>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</si>
  <si>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</si>
  <si>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</si>
  <si>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</si>
  <si>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</si>
  <si>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</si>
  <si>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</si>
  <si>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</si>
  <si>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</si>
  <si>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</si>
  <si>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</si>
  <si>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</si>
  <si>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</si>
  <si>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</si>
  <si>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</si>
  <si>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</si>
  <si>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</si>
  <si>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</si>
  <si>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</si>
  <si>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</si>
  <si>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</si>
  <si>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</si>
  <si>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</si>
  <si>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</si>
  <si>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</si>
  <si>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</si>
  <si>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</si>
  <si>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</si>
  <si>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</si>
  <si>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</si>
  <si>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</si>
  <si>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</si>
  <si>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</si>
  <si>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</si>
  <si>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</si>
  <si>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</si>
  <si>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</si>
  <si>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</si>
  <si>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</si>
  <si>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</si>
  <si>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</si>
  <si>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</si>
  <si>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</si>
  <si>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</si>
  <si>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</si>
  <si>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</si>
  <si>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</si>
  <si>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</si>
  <si>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</si>
  <si>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</si>
  <si>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</si>
  <si>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</si>
  <si>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</si>
  <si>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</si>
  <si>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</si>
  <si>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</si>
  <si>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</si>
  <si>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</si>
  <si>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</si>
  <si>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</si>
  <si>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</si>
  <si>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</si>
  <si>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</si>
  <si>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</si>
  <si>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</si>
  <si>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</si>
  <si>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</si>
  <si>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</si>
  <si>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</si>
  <si>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</si>
  <si>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</si>
  <si>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</si>
  <si>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</si>
  <si>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</si>
  <si>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</si>
  <si>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</si>
  <si>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</si>
  <si>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</si>
  <si>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</si>
  <si>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</si>
  <si>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</si>
  <si>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</si>
  <si>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</si>
  <si>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</si>
  <si>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</si>
  <si>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</si>
  <si>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</si>
  <si>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</si>
  <si>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</si>
  <si>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</si>
  <si>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</si>
  <si>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</si>
  <si>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</si>
  <si>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</si>
  <si>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</si>
  <si>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</si>
  <si>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</si>
  <si>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</si>
  <si>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</si>
  <si>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</si>
  <si>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</si>
  <si>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</si>
  <si>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</si>
  <si>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</si>
  <si>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</si>
  <si>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</si>
  <si>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</si>
  <si>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</si>
  <si>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</si>
  <si>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</si>
  <si>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</si>
  <si>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</si>
  <si>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</si>
  <si>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</si>
  <si>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</si>
  <si>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</si>
  <si>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</si>
  <si>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</si>
  <si>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</si>
  <si>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</si>
  <si>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</si>
  <si>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</si>
  <si>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</si>
  <si>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</si>
  <si>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</si>
  <si>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</si>
  <si>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</si>
  <si>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</si>
  <si>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</si>
  <si>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</si>
  <si>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</si>
  <si>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</si>
  <si>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</si>
  <si>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</si>
  <si>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</si>
  <si>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</si>
  <si>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</si>
  <si>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</si>
  <si>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</si>
  <si>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</si>
  <si>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</si>
  <si>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</si>
  <si>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</si>
  <si>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</si>
  <si>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</si>
  <si>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</si>
  <si>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</si>
  <si>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</si>
  <si>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</si>
  <si>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</si>
  <si>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</si>
  <si>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</si>
  <si>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</si>
  <si>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</si>
  <si>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</si>
  <si>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</si>
  <si>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</si>
  <si>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</si>
  <si>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</si>
  <si>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</si>
  <si>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</si>
  <si>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</si>
  <si>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</si>
  <si>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</si>
  <si>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</si>
  <si>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</si>
  <si>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</si>
  <si>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</si>
  <si>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</si>
  <si>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</si>
  <si>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</si>
  <si>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</si>
  <si>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</si>
  <si>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</si>
  <si>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</si>
  <si>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</si>
  <si>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</si>
  <si>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</si>
  <si>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</si>
  <si>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</si>
  <si>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</si>
  <si>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</si>
  <si>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</si>
  <si>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</si>
  <si>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</si>
  <si>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</si>
  <si>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</si>
  <si>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</si>
  <si>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</si>
  <si>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</si>
  <si>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</si>
  <si>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</si>
  <si>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</si>
  <si>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</si>
  <si>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</si>
  <si>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</si>
  <si>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</si>
  <si>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</si>
  <si>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</si>
  <si>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</si>
  <si>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</si>
  <si>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</si>
  <si>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</si>
  <si>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</si>
  <si>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</si>
  <si>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</si>
  <si>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</si>
  <si>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</si>
  <si>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</si>
  <si>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</si>
  <si>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</si>
  <si>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</si>
  <si>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</si>
  <si>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</si>
  <si>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</si>
  <si>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</si>
  <si>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</si>
  <si>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</si>
  <si>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</si>
  <si>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</si>
  <si>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</si>
  <si>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</si>
  <si>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</si>
  <si>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</si>
  <si>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</si>
  <si>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</si>
  <si>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</si>
  <si>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</si>
  <si>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</si>
  <si>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</si>
  <si>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</si>
  <si>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</si>
  <si>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</si>
  <si>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</si>
  <si>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</si>
  <si>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</si>
  <si>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</si>
  <si>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</si>
  <si>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</si>
  <si>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</si>
  <si>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</si>
  <si>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</si>
  <si>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</si>
  <si>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</si>
  <si>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</si>
  <si>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</si>
  <si>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</si>
  <si>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</si>
  <si>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</si>
  <si>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</si>
  <si>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</si>
  <si>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</si>
  <si>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</si>
  <si>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</si>
  <si>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</si>
  <si>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</si>
  <si>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</si>
  <si>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</si>
  <si>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</si>
  <si>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</si>
  <si>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</si>
  <si>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</si>
  <si>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</si>
  <si>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</si>
  <si>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</si>
  <si>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</si>
  <si>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</si>
  <si>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</si>
  <si>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</si>
  <si>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</si>
  <si>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</si>
  <si>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</si>
  <si>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</si>
  <si>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</si>
  <si>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</si>
  <si>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</si>
  <si>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</si>
  <si>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</si>
  <si>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</si>
  <si>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</si>
  <si>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</si>
  <si>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</si>
  <si>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</si>
  <si>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</si>
  <si>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</si>
  <si>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</si>
  <si>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</si>
  <si>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</si>
  <si>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</si>
  <si>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</si>
  <si>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</si>
  <si>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</si>
  <si>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</si>
  <si>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</si>
  <si>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</si>
  <si>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</si>
  <si>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</si>
  <si>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</si>
  <si>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</si>
  <si>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</si>
  <si>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</si>
  <si>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</si>
  <si>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</si>
  <si>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</si>
  <si>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</si>
  <si>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</si>
  <si>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</si>
  <si>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</si>
  <si>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</si>
  <si>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</si>
  <si>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</si>
  <si>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</si>
  <si>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</si>
  <si>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</si>
  <si>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</si>
  <si>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</si>
  <si>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</si>
  <si>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</si>
  <si>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</si>
  <si>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</si>
  <si>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</si>
  <si>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</si>
  <si>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</si>
  <si>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</si>
  <si>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</si>
  <si>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</si>
  <si>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</si>
  <si>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</si>
  <si>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</si>
  <si>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</si>
  <si>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</si>
  <si>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</si>
  <si>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</si>
  <si>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</si>
  <si>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</si>
  <si>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</si>
  <si>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</si>
  <si>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</si>
  <si>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</si>
  <si>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</si>
  <si>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</si>
  <si>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</si>
  <si>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</si>
  <si>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</si>
  <si>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</si>
  <si>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</si>
  <si>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</si>
  <si>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</si>
  <si>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</si>
  <si>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</si>
  <si>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</si>
  <si>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</si>
  <si>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</si>
  <si>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</si>
  <si>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</si>
  <si>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</si>
  <si>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</si>
  <si>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</si>
  <si>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</si>
  <si>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</si>
  <si>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</si>
  <si>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</si>
  <si>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</si>
  <si>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</si>
  <si>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</si>
  <si>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</si>
  <si>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</si>
  <si>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</si>
  <si>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</si>
  <si>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</si>
  <si>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</si>
  <si>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</si>
  <si>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</si>
  <si>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</si>
  <si>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</si>
  <si>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</si>
  <si>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</si>
  <si>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</si>
  <si>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</si>
  <si>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</si>
  <si>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</si>
  <si>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</si>
  <si>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</si>
  <si>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</si>
  <si>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</si>
  <si>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</si>
  <si>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</si>
  <si>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</si>
  <si>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</si>
  <si>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</si>
  <si>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</si>
  <si>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</si>
  <si>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</si>
  <si>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</si>
  <si>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</si>
  <si>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</si>
  <si>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</si>
  <si>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</si>
  <si>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</si>
  <si>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</si>
  <si>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</si>
  <si>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</si>
  <si>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</si>
  <si>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</si>
  <si>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</si>
  <si>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</si>
  <si>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</si>
  <si>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</si>
  <si>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</si>
  <si>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</si>
  <si>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</si>
  <si>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</si>
  <si>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</si>
  <si>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</si>
  <si>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</si>
  <si>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</si>
  <si>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</si>
  <si>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</si>
  <si>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</si>
  <si>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</si>
  <si>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</si>
  <si>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</si>
  <si>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</si>
  <si>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</si>
  <si>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</si>
  <si>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</si>
  <si>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</si>
  <si>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</si>
  <si>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</si>
  <si>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</si>
  <si>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</si>
  <si>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</si>
  <si>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</si>
  <si>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</si>
  <si>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</si>
  <si>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</si>
  <si>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</si>
  <si>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</si>
  <si>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</si>
  <si>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</si>
  <si>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</si>
  <si>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</si>
  <si>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</si>
  <si>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</si>
  <si>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</si>
  <si>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</si>
  <si>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</si>
  <si>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</si>
  <si>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</si>
  <si>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</si>
  <si>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</si>
  <si>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</si>
  <si>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</si>
  <si>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</si>
  <si>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</si>
  <si>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</si>
  <si>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</si>
  <si>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</si>
  <si>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</si>
  <si>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</si>
  <si>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</si>
  <si>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</si>
  <si>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</si>
  <si>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</si>
  <si>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</si>
  <si>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</si>
  <si>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</si>
  <si>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</si>
  <si>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</si>
  <si>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</si>
  <si>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</si>
  <si>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</si>
  <si>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</si>
  <si>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</si>
  <si>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</si>
  <si>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</si>
  <si>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</si>
  <si>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</si>
  <si>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</si>
  <si>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</si>
  <si>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</si>
  <si>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</si>
  <si>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</si>
  <si>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</si>
  <si>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</si>
  <si>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</si>
  <si>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</si>
  <si>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</si>
  <si>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</si>
  <si>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</si>
  <si>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</si>
  <si>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</si>
  <si>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</si>
  <si>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</si>
  <si>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</si>
  <si>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</si>
  <si>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</si>
  <si>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</si>
  <si>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</si>
  <si>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</si>
  <si>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</si>
  <si>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</si>
  <si>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</si>
  <si>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</si>
  <si>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</si>
  <si>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</si>
  <si>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</si>
  <si>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</si>
  <si>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</si>
  <si>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</si>
  <si>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</si>
  <si>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</si>
  <si>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</si>
  <si>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</si>
  <si>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</si>
  <si>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</si>
  <si>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</si>
  <si>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</si>
  <si>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</si>
  <si>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</si>
  <si>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</si>
  <si>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</si>
  <si>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</si>
  <si>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</si>
  <si>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</si>
  <si>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</si>
  <si>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</si>
  <si>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</si>
  <si>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</si>
  <si>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</si>
  <si>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</si>
  <si>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</si>
  <si>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</si>
  <si>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</si>
  <si>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</si>
  <si>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</si>
  <si>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</si>
  <si>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</si>
  <si>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</si>
  <si>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</si>
  <si>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</si>
  <si>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</si>
  <si>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</si>
  <si>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</si>
  <si>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</si>
  <si>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</si>
  <si>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</si>
  <si>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</si>
  <si>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</si>
  <si>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</si>
  <si>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</si>
  <si>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</si>
  <si>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</si>
  <si>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</si>
  <si>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</si>
  <si>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</si>
  <si>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</si>
  <si>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</si>
  <si>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</si>
  <si>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</si>
  <si>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</si>
  <si>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</si>
  <si>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</si>
  <si>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</si>
  <si>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</si>
  <si>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</si>
  <si>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</si>
  <si>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</si>
  <si>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</si>
  <si>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</si>
  <si>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</si>
  <si>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</si>
  <si>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</si>
  <si>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</si>
  <si>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</si>
  <si>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</si>
  <si>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</si>
  <si>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</si>
  <si>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</si>
  <si>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</si>
  <si>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</si>
  <si>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</si>
  <si>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</si>
  <si>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</si>
  <si>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</si>
  <si>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</si>
  <si>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</si>
  <si>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</si>
  <si>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</si>
  <si>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</si>
  <si>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</si>
  <si>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</si>
  <si>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</si>
  <si>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</si>
  <si>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</si>
  <si>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</si>
  <si>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</si>
  <si>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</si>
  <si>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</si>
  <si>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</si>
  <si>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</si>
  <si>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</si>
  <si>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</si>
  <si>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</si>
  <si>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</si>
  <si>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</si>
  <si>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</si>
  <si>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</si>
  <si>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</si>
  <si>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</si>
  <si>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</si>
  <si>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</si>
  <si>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</si>
  <si>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</si>
  <si>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</si>
  <si>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</si>
  <si>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</si>
  <si>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</si>
  <si>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</si>
  <si>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</si>
  <si>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</si>
  <si>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</si>
  <si>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</si>
  <si>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</si>
  <si>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</si>
  <si>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</si>
  <si>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</si>
  <si>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</si>
  <si>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</si>
  <si>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</si>
  <si>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</si>
  <si>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</si>
  <si>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</si>
  <si>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</si>
  <si>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</si>
  <si>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</si>
  <si>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</si>
  <si>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</si>
  <si>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</si>
  <si>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</si>
  <si>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</si>
  <si>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</si>
  <si>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</si>
  <si>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</si>
  <si>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</si>
  <si>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</si>
  <si>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</si>
  <si>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</si>
  <si>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</si>
  <si>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</si>
  <si>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</si>
  <si>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</si>
  <si>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</si>
  <si>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</si>
  <si>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</si>
  <si>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</si>
  <si>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</si>
  <si>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</si>
  <si>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</si>
  <si>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</si>
  <si>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</si>
  <si>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</si>
  <si>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</si>
  <si>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</si>
  <si>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</si>
  <si>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</si>
  <si>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</si>
  <si>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</si>
  <si>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</si>
  <si>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</si>
  <si>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</si>
  <si>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</si>
  <si>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</si>
  <si>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</si>
  <si>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</si>
  <si>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</si>
  <si>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</si>
  <si>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</si>
  <si>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</si>
  <si>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</si>
  <si>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</si>
  <si>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</si>
  <si>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</si>
  <si>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</si>
  <si>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</si>
  <si>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</si>
  <si>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</si>
  <si>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</si>
  <si>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</si>
  <si>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</si>
  <si>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</si>
  <si>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</si>
  <si>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</si>
  <si>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</si>
  <si>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</si>
  <si>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</si>
  <si>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</si>
  <si>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</si>
  <si>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</si>
  <si>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</si>
  <si>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</si>
  <si>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</si>
  <si>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</si>
  <si>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</si>
  <si>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</si>
  <si>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</si>
  <si>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</si>
  <si>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</si>
  <si>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</si>
  <si>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</si>
  <si>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</si>
  <si>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</si>
  <si>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</si>
  <si>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</si>
  <si>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</si>
  <si>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</si>
  <si>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</si>
  <si>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</si>
  <si>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</si>
  <si>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</si>
  <si>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</si>
  <si>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</si>
  <si>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</si>
  <si>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</si>
  <si>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</si>
  <si>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</si>
  <si>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</si>
  <si>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</si>
  <si>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</si>
  <si>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</si>
  <si>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</si>
  <si>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</si>
  <si>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</si>
  <si>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</si>
  <si>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</si>
  <si>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</si>
  <si>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</si>
  <si>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</si>
  <si>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</si>
  <si>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</si>
  <si>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</si>
  <si>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</si>
  <si>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</si>
  <si>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</si>
  <si>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</si>
  <si>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</si>
  <si>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</si>
  <si>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</si>
  <si>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</si>
  <si>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</si>
  <si>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</si>
  <si>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</si>
  <si>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</si>
  <si>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</si>
  <si>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</si>
  <si>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</si>
  <si>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</si>
  <si>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</si>
  <si>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</si>
  <si>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</si>
  <si>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</si>
  <si>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</si>
  <si>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</si>
  <si>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</si>
  <si>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</si>
  <si>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</si>
  <si>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</si>
  <si>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</si>
  <si>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</si>
  <si>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</si>
  <si>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</si>
  <si>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</si>
  <si>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</si>
  <si>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</si>
  <si>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</si>
  <si>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</si>
  <si>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</si>
  <si>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</si>
  <si>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</si>
  <si>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</si>
  <si>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</si>
  <si>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</si>
  <si>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</si>
  <si>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</si>
  <si>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</si>
  <si>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</si>
  <si>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</si>
  <si>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</si>
  <si>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</si>
  <si>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</si>
  <si>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</si>
  <si>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</si>
  <si>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</si>
  <si>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</si>
  <si>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</si>
  <si>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</si>
  <si>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</si>
  <si>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</si>
  <si>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</si>
  <si>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</si>
  <si>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</si>
  <si>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</si>
  <si>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</si>
  <si>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</si>
  <si>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</si>
  <si>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</si>
  <si>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</si>
  <si>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</si>
  <si>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</si>
  <si>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</si>
  <si>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</si>
  <si>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</si>
  <si>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</si>
  <si>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</si>
  <si>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</si>
  <si>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</si>
  <si>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</si>
  <si>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</si>
  <si>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</si>
  <si>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</si>
  <si>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</si>
  <si>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</si>
  <si>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</si>
  <si>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</si>
  <si>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</si>
  <si>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</si>
  <si>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</si>
  <si>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</si>
  <si>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</si>
  <si>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</si>
  <si>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</si>
  <si>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</si>
  <si>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</si>
  <si>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</si>
  <si>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</si>
  <si>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</si>
  <si>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</si>
  <si>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</si>
  <si>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</si>
  <si>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</si>
  <si>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</si>
  <si>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</si>
  <si>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</si>
  <si>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</si>
  <si>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</si>
  <si>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</si>
  <si>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</si>
  <si>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</si>
  <si>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</si>
  <si>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</si>
  <si>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</si>
  <si>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</si>
  <si>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</si>
  <si>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</si>
  <si>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</si>
  <si>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</si>
  <si>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</si>
  <si>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</si>
  <si>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</si>
  <si>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</si>
  <si>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</si>
  <si>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</si>
  <si>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</si>
  <si>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</si>
  <si>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</si>
  <si>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</si>
  <si>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</si>
  <si>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</si>
  <si>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</si>
  <si>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</si>
  <si>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</si>
  <si>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</si>
  <si>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</si>
  <si>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</si>
  <si>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</si>
  <si>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</si>
  <si>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</si>
  <si>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</si>
  <si>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</si>
  <si>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</si>
  <si>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</si>
  <si>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</si>
  <si>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</si>
  <si>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</si>
  <si>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</si>
  <si>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</si>
  <si>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</si>
  <si>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</si>
  <si>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</si>
  <si>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</si>
  <si>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</si>
  <si>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</si>
  <si>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</si>
  <si>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</si>
  <si>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</si>
  <si>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</si>
  <si>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</si>
  <si>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</si>
  <si>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</si>
  <si>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</si>
  <si>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</si>
  <si>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</si>
  <si>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</si>
  <si>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</si>
  <si>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</si>
  <si>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</si>
  <si>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</si>
  <si>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</si>
  <si>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</si>
  <si>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</si>
  <si>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</si>
  <si>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</si>
  <si>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</si>
  <si>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</si>
  <si>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</si>
  <si>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</si>
  <si>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</si>
  <si>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</si>
  <si>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</si>
  <si>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</si>
  <si>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</si>
  <si>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</si>
  <si>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</si>
  <si>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</si>
  <si>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</si>
  <si>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</si>
  <si>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</si>
  <si>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</si>
  <si>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</si>
  <si>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</si>
  <si>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</si>
  <si>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</si>
  <si>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</si>
  <si>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</si>
  <si>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</si>
  <si>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</si>
  <si>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</si>
  <si>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</si>
  <si>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</si>
  <si>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</si>
  <si>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</si>
  <si>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</si>
  <si>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</si>
  <si>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</si>
  <si>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</si>
  <si>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</si>
  <si>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</si>
  <si>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</si>
  <si>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</si>
  <si>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</si>
  <si>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</si>
  <si>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</si>
  <si>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</si>
  <si>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</si>
  <si>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</si>
  <si>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</si>
  <si>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</si>
  <si>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</si>
  <si>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</si>
  <si>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</si>
  <si>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</si>
  <si>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</si>
  <si>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</si>
  <si>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</si>
  <si>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</si>
  <si>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</si>
  <si>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</si>
  <si>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</si>
  <si>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</si>
  <si>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</si>
  <si>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</si>
  <si>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</si>
  <si>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</si>
  <si>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</si>
  <si>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</si>
  <si>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</si>
  <si>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</si>
  <si>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</si>
  <si>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</si>
  <si>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</si>
  <si>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</si>
  <si>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</si>
  <si>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</si>
  <si>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</si>
  <si>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</si>
  <si>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</si>
  <si>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</si>
  <si>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</si>
  <si>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</si>
  <si>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</si>
  <si>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</si>
  <si>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</si>
  <si>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</si>
  <si>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</si>
  <si>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</si>
  <si>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</si>
  <si>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</si>
  <si>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</si>
  <si>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</si>
  <si>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</si>
  <si>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</si>
  <si>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</si>
  <si>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</si>
  <si>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</si>
  <si>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</si>
  <si>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</si>
  <si>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</si>
  <si>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</si>
  <si>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</si>
  <si>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</si>
  <si>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</si>
  <si>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</si>
  <si>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</si>
  <si>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</si>
  <si>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</si>
  <si>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</si>
  <si>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</si>
  <si>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</si>
  <si>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</si>
  <si>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</si>
  <si>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</si>
  <si>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</si>
  <si>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</si>
  <si>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</si>
  <si>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</si>
  <si>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</si>
  <si>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</si>
  <si>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</si>
  <si>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</si>
  <si>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</si>
  <si>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</si>
  <si>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</si>
  <si>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</si>
  <si>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</si>
  <si>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</si>
  <si>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</si>
  <si>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</si>
  <si>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</si>
  <si>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</si>
  <si>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</si>
  <si>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</si>
  <si>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</si>
  <si>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</si>
  <si>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</si>
  <si>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</si>
  <si>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</si>
  <si>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</si>
  <si>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</si>
  <si>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</si>
  <si>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</si>
  <si>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</si>
  <si>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</si>
  <si>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</si>
  <si>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</si>
  <si>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</si>
  <si>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</si>
  <si>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</si>
  <si>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</si>
  <si>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</si>
  <si>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</si>
  <si>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</si>
  <si>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</si>
  <si>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</si>
  <si>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</si>
  <si>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</si>
  <si>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</si>
  <si>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</si>
  <si>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</si>
  <si>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</si>
  <si>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</si>
  <si>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</si>
  <si>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</si>
  <si>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</si>
  <si>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</si>
  <si>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</si>
  <si>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</si>
  <si>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</si>
  <si>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</si>
  <si>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</si>
  <si>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</si>
  <si>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</si>
  <si>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</si>
  <si>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</si>
  <si>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</si>
  <si>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</si>
  <si>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</si>
  <si>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</si>
  <si>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</si>
  <si>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</si>
  <si>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</si>
  <si>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</si>
  <si>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</si>
  <si>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</si>
  <si>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</si>
  <si>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</si>
  <si>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</si>
  <si>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</si>
  <si>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</si>
  <si>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</si>
  <si>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</si>
  <si>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</si>
  <si>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</si>
  <si>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</si>
  <si>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</si>
  <si>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</si>
  <si>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</si>
  <si>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</si>
  <si>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</si>
  <si>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</si>
  <si>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</si>
  <si>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</si>
  <si>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</si>
  <si>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</si>
  <si>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</si>
  <si>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</si>
  <si>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</si>
  <si>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</si>
  <si>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</si>
  <si>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</si>
  <si>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</si>
  <si>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</si>
  <si>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</si>
  <si>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</si>
  <si>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</si>
  <si>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</si>
  <si>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</si>
  <si>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</si>
  <si>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</si>
  <si>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</si>
  <si>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</si>
  <si>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</si>
  <si>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</si>
  <si>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</si>
  <si>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</si>
  <si>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</si>
  <si>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</si>
  <si>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</si>
  <si>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</si>
  <si>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</si>
  <si>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</si>
  <si>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</si>
  <si>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</si>
  <si>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</si>
  <si>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</si>
  <si>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</si>
  <si>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</si>
  <si>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</si>
  <si>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</si>
  <si>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</si>
  <si>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</si>
  <si>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</si>
  <si>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</si>
  <si>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</si>
  <si>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</si>
  <si>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</si>
  <si>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</si>
  <si>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</si>
  <si>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</si>
  <si>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</si>
  <si>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</si>
  <si>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</si>
  <si>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</si>
  <si>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</si>
  <si>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</si>
  <si>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</si>
  <si>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</si>
  <si>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</si>
  <si>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</si>
  <si>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</si>
  <si>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</si>
  <si>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</si>
  <si>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</si>
  <si>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</si>
  <si>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</si>
  <si>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</si>
  <si>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</si>
  <si>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</si>
  <si>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</si>
  <si>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</si>
  <si>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</si>
  <si>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</si>
  <si>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</si>
  <si>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</si>
  <si>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</si>
  <si>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</si>
  <si>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</si>
  <si>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</si>
  <si>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</si>
  <si>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</si>
  <si>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</si>
  <si>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</si>
  <si>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</si>
  <si>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</si>
  <si>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</si>
  <si>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</si>
  <si>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</si>
  <si>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</si>
  <si>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</si>
  <si>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</si>
  <si>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</si>
  <si>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</si>
  <si>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</si>
  <si>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</si>
  <si>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</si>
  <si>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</si>
  <si>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</si>
  <si>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</si>
  <si>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</si>
  <si>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</si>
  <si>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</si>
  <si>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</si>
  <si>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</si>
  <si>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</si>
  <si>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</si>
  <si>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</si>
  <si>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</si>
  <si>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</si>
  <si>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</si>
  <si>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</si>
  <si>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</si>
  <si>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</si>
  <si>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</si>
  <si>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</si>
  <si>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</si>
  <si>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</si>
  <si>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</si>
  <si>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</si>
  <si>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</si>
  <si>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</si>
  <si>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</si>
  <si>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</si>
  <si>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</si>
  <si>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</si>
  <si>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</si>
  <si>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</si>
  <si>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</si>
  <si>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</si>
  <si>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</si>
  <si>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</si>
  <si>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</si>
  <si>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</si>
  <si>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</si>
  <si>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</si>
  <si>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</si>
  <si>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</si>
  <si>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</si>
  <si>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</si>
  <si>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</si>
  <si>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</si>
  <si>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</si>
  <si>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</si>
  <si>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</si>
  <si>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</si>
  <si>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</si>
  <si>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</si>
  <si>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</si>
  <si>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</si>
  <si>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</si>
  <si>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</si>
  <si>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</si>
  <si>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</si>
  <si>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</si>
  <si>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</si>
  <si>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</si>
  <si>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</si>
  <si>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</si>
  <si>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</si>
  <si>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</si>
  <si>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</si>
  <si>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</si>
  <si>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</si>
  <si>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</si>
  <si>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</si>
  <si>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</si>
  <si>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</si>
  <si>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</si>
  <si>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</si>
  <si>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</si>
  <si>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</si>
  <si>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</si>
  <si>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</si>
  <si>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</si>
  <si>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</si>
  <si>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</si>
  <si>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</si>
  <si>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</si>
  <si>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</si>
  <si>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</si>
  <si>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</si>
  <si>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</si>
  <si>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</si>
  <si>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</si>
  <si>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</si>
  <si>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</si>
  <si>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</si>
  <si>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</si>
  <si>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</si>
  <si>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</si>
  <si>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</si>
  <si>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</si>
  <si>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</si>
  <si>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</si>
  <si>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</si>
  <si>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</si>
  <si>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</si>
  <si>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</si>
  <si>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</si>
  <si>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</si>
  <si>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</si>
  <si>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</si>
  <si>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</si>
  <si>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</si>
  <si>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</si>
  <si>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</si>
  <si>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</si>
  <si>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</si>
  <si>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</si>
  <si>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</si>
  <si>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</si>
  <si>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</si>
  <si>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</si>
  <si>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</si>
  <si>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</si>
  <si>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</si>
  <si>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</si>
  <si>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</si>
  <si>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</si>
  <si>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</si>
  <si>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</si>
  <si>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</si>
  <si>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</si>
  <si>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</si>
  <si>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</si>
  <si>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</si>
  <si>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</si>
  <si>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</si>
  <si>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</si>
  <si>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</si>
  <si>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</si>
  <si>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</si>
  <si>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</si>
  <si>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</si>
  <si>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</si>
  <si>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</si>
  <si>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</si>
  <si>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</si>
  <si>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</si>
  <si>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</si>
  <si>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</si>
  <si>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</si>
  <si>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</si>
  <si>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</si>
  <si>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</si>
  <si>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</si>
  <si>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</si>
  <si>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</si>
  <si>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</si>
  <si>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</si>
  <si>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</si>
  <si>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</si>
  <si>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</si>
  <si>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</si>
  <si>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</si>
  <si>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</si>
  <si>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</si>
  <si>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</si>
  <si>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</si>
  <si>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</si>
  <si>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</si>
  <si>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</si>
  <si>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</si>
  <si>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</si>
  <si>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</si>
  <si>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</si>
  <si>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</si>
  <si>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</si>
  <si>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</si>
  <si>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</si>
  <si>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</si>
  <si>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</si>
  <si>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</si>
  <si>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</si>
  <si>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</si>
  <si>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</si>
  <si>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</si>
  <si>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</si>
  <si>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</si>
  <si>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</si>
  <si>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</si>
  <si>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</si>
  <si>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</si>
  <si>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</si>
  <si>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</si>
  <si>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</si>
  <si>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</si>
  <si>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</si>
  <si>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</si>
  <si>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</si>
  <si>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</si>
  <si>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</si>
  <si>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</si>
  <si>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</si>
  <si>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</si>
  <si>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</si>
  <si>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</si>
  <si>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</si>
  <si>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</si>
  <si>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</si>
  <si>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</si>
  <si>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</si>
  <si>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</si>
  <si>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</si>
  <si>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</si>
  <si>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</si>
  <si>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</si>
  <si>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</si>
  <si>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</si>
  <si>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</si>
  <si>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</si>
  <si>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</si>
  <si>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</si>
  <si>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</si>
  <si>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</si>
  <si>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</si>
  <si>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</si>
  <si>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</si>
  <si>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</si>
  <si>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</si>
  <si>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</si>
  <si>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</si>
  <si>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</si>
  <si>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</si>
  <si>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</si>
  <si>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</si>
  <si>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</si>
  <si>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</si>
  <si>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</si>
  <si>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</si>
  <si>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</si>
  <si>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</si>
  <si>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</si>
  <si>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</si>
  <si>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</si>
  <si>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</si>
  <si>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</si>
  <si>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</si>
  <si>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</si>
  <si>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</si>
  <si>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</si>
  <si>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</si>
  <si>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</si>
  <si>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</si>
  <si>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</si>
  <si>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</si>
  <si>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</si>
  <si>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</si>
  <si>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</si>
  <si>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</si>
  <si>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</si>
  <si>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</si>
  <si>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</si>
  <si>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</si>
  <si>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</si>
  <si>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</si>
  <si>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</si>
  <si>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</si>
  <si>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</si>
  <si>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</si>
  <si>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</si>
  <si>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</si>
  <si>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</si>
  <si>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</si>
  <si>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</si>
  <si>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</si>
  <si>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</si>
  <si>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</si>
  <si>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</si>
  <si>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</si>
  <si>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</si>
  <si>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</si>
  <si>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</si>
  <si>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</si>
  <si>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</si>
  <si>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</si>
  <si>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</si>
  <si>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</si>
  <si>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</si>
  <si>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</si>
  <si>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</si>
  <si>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</si>
  <si>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</si>
  <si>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</si>
  <si>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</si>
  <si>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</si>
  <si>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</si>
  <si>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</si>
  <si>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</si>
  <si>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</si>
  <si>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</si>
  <si>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</si>
  <si>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</si>
  <si>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</si>
  <si>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</si>
  <si>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</si>
  <si>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</si>
  <si>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</si>
  <si>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</si>
  <si>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</si>
  <si>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</si>
  <si>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</si>
  <si>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</si>
  <si>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</si>
  <si>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</si>
  <si>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</si>
  <si>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</si>
  <si>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</si>
  <si>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</si>
  <si>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</si>
  <si>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</si>
  <si>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</si>
  <si>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</si>
  <si>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</si>
  <si>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</si>
  <si>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</si>
  <si>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</si>
  <si>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</si>
  <si>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</si>
  <si>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</si>
  <si>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</si>
  <si>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</si>
  <si>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</si>
  <si>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</si>
  <si>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</si>
  <si>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</si>
  <si>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</si>
  <si>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</si>
  <si>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</si>
  <si>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</si>
  <si>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</si>
  <si>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</si>
  <si>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</si>
  <si>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</si>
  <si>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</si>
  <si>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</si>
  <si>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</si>
  <si>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</si>
  <si>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</si>
  <si>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</si>
  <si>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</si>
  <si>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</si>
  <si>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</si>
  <si>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</si>
  <si>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</si>
  <si>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</si>
  <si>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</si>
  <si>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</si>
  <si>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</si>
  <si>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</si>
  <si>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</si>
  <si>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</si>
  <si>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</si>
  <si>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</si>
  <si>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</si>
  <si>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</si>
  <si>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</si>
  <si>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</si>
  <si>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</si>
  <si>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</si>
  <si>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</si>
  <si>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</si>
  <si>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</si>
  <si>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</si>
  <si>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</si>
  <si>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</si>
  <si>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</si>
  <si>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</si>
  <si>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</si>
  <si>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</si>
  <si>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</si>
  <si>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</si>
  <si>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</si>
  <si>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</si>
  <si>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</si>
  <si>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</si>
  <si>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</si>
  <si>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</si>
  <si>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</si>
  <si>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</si>
  <si>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</si>
  <si>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</si>
  <si>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</si>
  <si>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</si>
  <si>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</si>
  <si>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</si>
  <si>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</si>
  <si>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</si>
  <si>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</si>
  <si>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</si>
  <si>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</si>
  <si>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</si>
  <si>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</si>
  <si>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</si>
  <si>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</si>
  <si>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</si>
  <si>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</si>
  <si>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</si>
  <si>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</si>
  <si>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</si>
  <si>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</si>
  <si>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</si>
  <si>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</si>
  <si>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</si>
  <si>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</si>
  <si>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</si>
  <si>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</si>
  <si>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</si>
  <si>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</si>
  <si>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</si>
  <si>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</si>
  <si>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</si>
  <si>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</si>
  <si>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</si>
  <si>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</si>
  <si>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</si>
  <si>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</si>
  <si>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</si>
  <si>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</si>
  <si>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</si>
  <si>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</si>
  <si>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</si>
  <si>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</si>
  <si>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</si>
  <si>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</si>
  <si>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</si>
  <si>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</si>
  <si>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</si>
  <si>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</si>
  <si>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</si>
  <si>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</si>
  <si>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</si>
  <si>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</si>
  <si>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</si>
  <si>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</si>
  <si>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</si>
  <si>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</si>
  <si>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</si>
  <si>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</si>
  <si>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</si>
  <si>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</si>
  <si>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</si>
  <si>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</si>
  <si>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</si>
  <si>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</si>
  <si>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</si>
  <si>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</si>
  <si>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</si>
  <si>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</si>
  <si>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</si>
  <si>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</si>
  <si>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</si>
  <si>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</si>
  <si>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</si>
  <si>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</si>
  <si>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</si>
  <si>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</si>
  <si>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</si>
  <si>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</si>
  <si>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</si>
  <si>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</si>
  <si>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</si>
  <si>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</si>
  <si>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</si>
  <si>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</si>
  <si>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</si>
  <si>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</si>
  <si>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</si>
  <si>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</si>
  <si>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</si>
  <si>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</si>
  <si>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</si>
  <si>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</si>
  <si>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</si>
  <si>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</si>
  <si>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</si>
  <si>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</si>
  <si>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</si>
  <si>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</si>
  <si>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</si>
  <si>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</si>
  <si>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</si>
  <si>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</si>
  <si>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</si>
  <si>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</si>
  <si>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</si>
  <si>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</si>
  <si>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</si>
  <si>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</si>
  <si>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</si>
  <si>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</si>
  <si>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</si>
  <si>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</si>
  <si>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</si>
  <si>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</si>
  <si>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</si>
  <si>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</si>
  <si>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</si>
  <si>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</si>
  <si>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</si>
  <si>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</si>
  <si>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</si>
  <si>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</si>
  <si>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</si>
  <si>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</si>
  <si>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</si>
  <si>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</si>
  <si>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</si>
  <si>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</si>
  <si>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</si>
  <si>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</si>
  <si>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</si>
  <si>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</si>
  <si>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</si>
  <si>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</si>
  <si>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</si>
  <si>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</si>
  <si>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</si>
  <si>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</si>
  <si>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</si>
  <si>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</si>
  <si>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</si>
  <si>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</si>
  <si>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</si>
  <si>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</si>
  <si>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</si>
  <si>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</si>
  <si>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</si>
  <si>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</si>
  <si>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</si>
  <si>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</si>
  <si>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</si>
  <si>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</si>
  <si>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</si>
  <si>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</si>
  <si>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</si>
  <si>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</si>
  <si>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</si>
  <si>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</si>
  <si>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</si>
  <si>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</si>
  <si>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</si>
  <si>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</si>
  <si>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</si>
  <si>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</si>
  <si>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</si>
  <si>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</si>
  <si>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</si>
  <si>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</si>
  <si>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</si>
  <si>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</si>
  <si>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</si>
  <si>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</si>
  <si>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</si>
  <si>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</si>
  <si>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</si>
  <si>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</si>
  <si>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</si>
  <si>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</si>
  <si>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</si>
  <si>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</si>
  <si>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</si>
  <si>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</si>
  <si>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</si>
  <si>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</si>
  <si>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</si>
  <si>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</si>
  <si>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</si>
  <si>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</si>
  <si>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</si>
  <si>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</si>
  <si>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</si>
  <si>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</si>
  <si>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</si>
  <si>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</si>
  <si>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</si>
  <si>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</si>
  <si>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</si>
  <si>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</si>
  <si>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</si>
  <si>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</si>
  <si>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</si>
  <si>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</si>
  <si>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</si>
  <si>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</si>
  <si>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</si>
  <si>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</si>
  <si>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</si>
  <si>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</si>
  <si>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</si>
  <si>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</si>
  <si>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</si>
  <si>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</si>
  <si>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</si>
  <si>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</si>
  <si>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</si>
  <si>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</si>
  <si>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</si>
  <si>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</si>
  <si>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</si>
  <si>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</si>
  <si>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</si>
  <si>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</si>
  <si>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</si>
  <si>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</si>
  <si>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</si>
  <si>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</si>
  <si>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</si>
  <si>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</si>
  <si>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</si>
  <si>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</si>
  <si>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</si>
  <si>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</si>
  <si>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</si>
  <si>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</si>
  <si>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</si>
  <si>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</si>
  <si>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</si>
  <si>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</si>
  <si>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</si>
  <si>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</si>
  <si>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</si>
  <si>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</si>
  <si>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</si>
  <si>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</si>
  <si>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</si>
  <si>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</si>
  <si>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</si>
  <si>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</si>
  <si>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</si>
  <si>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</si>
  <si>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</si>
  <si>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</si>
  <si>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</si>
  <si>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</si>
  <si>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</si>
  <si>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</si>
  <si>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</si>
  <si>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</si>
  <si>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</si>
  <si>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</si>
  <si>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</si>
  <si>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</si>
  <si>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</si>
  <si>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</si>
  <si>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</si>
  <si>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</si>
  <si>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</si>
  <si>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</si>
  <si>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</si>
  <si>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</si>
  <si>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</si>
  <si>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</si>
  <si>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</si>
  <si>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</si>
  <si>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</si>
  <si>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</si>
  <si>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</si>
  <si>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</si>
  <si>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</si>
  <si>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</si>
  <si>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</si>
  <si>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</si>
  <si>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</si>
  <si>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</si>
  <si>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</si>
  <si>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</si>
  <si>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</si>
  <si>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</si>
  <si>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</si>
  <si>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</si>
  <si>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</si>
  <si>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</si>
  <si>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</si>
  <si>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</si>
  <si>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</si>
  <si>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</si>
  <si>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</si>
  <si>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</si>
  <si>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</si>
  <si>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</si>
  <si>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</si>
  <si>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</si>
  <si>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</si>
  <si>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</si>
  <si>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</si>
  <si>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</si>
  <si>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</si>
  <si>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</si>
  <si>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</si>
  <si>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</si>
  <si>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</si>
  <si>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</si>
  <si>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</si>
  <si>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</si>
  <si>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</si>
  <si>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</si>
  <si>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</si>
  <si>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</si>
  <si>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</si>
  <si>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</si>
  <si>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</si>
  <si>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</si>
  <si>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</si>
  <si>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</si>
  <si>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</si>
  <si>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</si>
  <si>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</si>
  <si>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</si>
  <si>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</si>
  <si>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</si>
  <si>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</si>
  <si>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</si>
  <si>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</si>
  <si>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</si>
  <si>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</si>
  <si>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</si>
  <si>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</si>
  <si>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</si>
  <si>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</si>
  <si>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</si>
  <si>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</si>
  <si>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</si>
  <si>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</si>
  <si>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</si>
  <si>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</si>
  <si>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</si>
  <si>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</si>
  <si>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</si>
  <si>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</si>
  <si>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</si>
  <si>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</si>
  <si>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</si>
  <si>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</si>
  <si>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</si>
  <si>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</si>
  <si>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</si>
  <si>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</si>
  <si>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</si>
  <si>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</si>
  <si>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</si>
  <si>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</si>
  <si>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</si>
  <si>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</si>
  <si>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</si>
  <si>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</si>
  <si>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</si>
  <si>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</si>
  <si>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</si>
  <si>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</si>
  <si>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</si>
  <si>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</si>
  <si>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</si>
  <si>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</si>
  <si>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</si>
  <si>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</si>
  <si>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</si>
  <si>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</si>
  <si>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</si>
  <si>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</si>
  <si>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</si>
  <si>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</si>
  <si>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</si>
  <si>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</si>
  <si>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</si>
  <si>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</si>
  <si>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</si>
  <si>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</si>
  <si>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</si>
  <si>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</si>
  <si>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</si>
  <si>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</si>
  <si>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</si>
  <si>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</si>
  <si>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</si>
  <si>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</si>
  <si>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</si>
  <si>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</si>
  <si>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</si>
  <si>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</si>
  <si>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</si>
  <si>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</si>
  <si>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</si>
  <si>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</si>
  <si>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</si>
  <si>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</si>
  <si>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</si>
  <si>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</si>
  <si>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</si>
  <si>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</si>
  <si>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</si>
  <si>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</si>
  <si>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</si>
  <si>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</si>
  <si>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</si>
  <si>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</si>
  <si>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</si>
  <si>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</si>
  <si>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</si>
  <si>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</si>
  <si>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</si>
  <si>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</si>
  <si>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</si>
  <si>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</si>
  <si>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</si>
  <si>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</si>
  <si>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</si>
  <si>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</si>
  <si>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</si>
  <si>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</si>
  <si>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</si>
  <si>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</si>
  <si>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</si>
  <si>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</si>
  <si>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</si>
  <si>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</si>
  <si>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</si>
  <si>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</si>
  <si>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</si>
  <si>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</si>
  <si>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</si>
  <si>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</si>
  <si>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</si>
  <si>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</si>
  <si>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</si>
  <si>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</si>
  <si>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</si>
  <si>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</si>
  <si>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</si>
  <si>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</si>
  <si>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</si>
  <si>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</si>
  <si>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</si>
  <si>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</si>
  <si>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</si>
  <si>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</si>
  <si>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</si>
  <si>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</si>
  <si>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</si>
  <si>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</si>
  <si>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</si>
  <si>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</si>
  <si>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</si>
  <si>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</si>
  <si>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</si>
  <si>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</si>
  <si>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</si>
  <si>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</si>
  <si>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</si>
  <si>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</si>
  <si>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</si>
  <si>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</si>
  <si>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</si>
  <si>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</si>
  <si>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</si>
  <si>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</si>
  <si>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</si>
  <si>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</si>
  <si>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</si>
  <si>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</si>
  <si>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</si>
  <si>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</si>
  <si>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</si>
  <si>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</si>
  <si>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</si>
  <si>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</si>
  <si>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</si>
  <si>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</si>
  <si>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</si>
  <si>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</si>
  <si>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</si>
  <si>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</si>
  <si>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</si>
  <si>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</si>
  <si>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</si>
  <si>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</si>
  <si>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</si>
  <si>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</si>
  <si>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</si>
  <si>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</si>
  <si>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</si>
  <si>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</si>
  <si>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</si>
  <si>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</si>
  <si>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</si>
  <si>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</si>
  <si>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</si>
  <si>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</si>
  <si>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</si>
  <si>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</si>
  <si>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</si>
  <si>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</si>
  <si>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</si>
  <si>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</si>
  <si>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</si>
  <si>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</si>
  <si>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</si>
  <si>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</si>
  <si>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</si>
  <si>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</si>
  <si>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</si>
  <si>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</si>
  <si>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</si>
  <si>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</si>
  <si>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</si>
  <si>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</si>
  <si>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</si>
  <si>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</si>
  <si>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</si>
  <si>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</si>
  <si>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</si>
  <si>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</si>
  <si>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</si>
  <si>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</si>
  <si>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</si>
  <si>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</si>
  <si>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</si>
  <si>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</si>
  <si>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</si>
  <si>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</si>
  <si>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</si>
  <si>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</si>
  <si>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</si>
  <si>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</si>
  <si>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</si>
  <si>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</si>
  <si>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</si>
  <si>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</si>
  <si>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</si>
  <si>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</si>
  <si>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</si>
  <si>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</si>
  <si>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</si>
  <si>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</si>
  <si>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</si>
  <si>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</si>
  <si>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</si>
  <si>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</si>
  <si>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</si>
  <si>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</si>
  <si>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</si>
  <si>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</si>
  <si>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</si>
  <si>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</si>
  <si>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</si>
  <si>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</si>
  <si>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</si>
  <si>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</si>
  <si>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</si>
  <si>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</si>
  <si>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</si>
  <si>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</si>
  <si>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</si>
  <si>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</si>
  <si>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</si>
  <si>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</si>
  <si>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</si>
  <si>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</si>
  <si>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</si>
  <si>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</si>
  <si>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</si>
  <si>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</si>
  <si>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</si>
  <si>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</si>
  <si>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</si>
  <si>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</si>
  <si>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</si>
  <si>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</si>
  <si>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</si>
  <si>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</si>
  <si>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</si>
  <si>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</si>
  <si>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</si>
  <si>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</si>
  <si>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</si>
  <si>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</si>
  <si>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</si>
  <si>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</si>
  <si>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</si>
  <si>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</si>
  <si>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</si>
  <si>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</si>
  <si>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</si>
  <si>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</si>
  <si>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</si>
  <si>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</si>
  <si>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</si>
  <si>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</si>
  <si>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</si>
  <si>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</si>
  <si>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</si>
  <si>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</si>
  <si>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</si>
  <si>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</si>
  <si>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</si>
  <si>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</si>
  <si>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</si>
  <si>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</si>
  <si>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</si>
  <si>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</si>
  <si>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</si>
  <si>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</si>
  <si>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</si>
  <si>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</si>
  <si>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</si>
  <si>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</si>
  <si>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</si>
  <si>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</si>
  <si>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</si>
  <si>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</si>
  <si>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</si>
  <si>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</si>
  <si>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</si>
  <si>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</si>
  <si>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</si>
  <si>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</si>
  <si>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</si>
  <si>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</si>
  <si>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</si>
  <si>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</si>
  <si>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</si>
  <si>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</si>
  <si>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</si>
  <si>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</si>
  <si>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</si>
  <si>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</si>
  <si>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</si>
  <si>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</si>
  <si>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</si>
  <si>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</si>
  <si>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</si>
  <si>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</si>
  <si>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</si>
  <si>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</si>
  <si>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</si>
  <si>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</si>
  <si>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</si>
  <si>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</si>
  <si>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</si>
  <si>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</si>
  <si>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</si>
  <si>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</si>
  <si>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</si>
  <si>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</si>
  <si>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</si>
  <si>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</si>
  <si>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</si>
  <si>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</si>
  <si>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</si>
  <si>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</si>
  <si>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</si>
  <si>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</si>
  <si>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</si>
  <si>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</si>
  <si>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</si>
  <si>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</si>
  <si>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</si>
  <si>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</si>
  <si>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</si>
  <si>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</si>
  <si>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</si>
  <si>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</si>
  <si>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</si>
  <si>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</si>
  <si>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</si>
  <si>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</si>
  <si>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</si>
  <si>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</si>
  <si>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</si>
  <si>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</si>
  <si>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</si>
  <si>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</si>
  <si>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</si>
  <si>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</si>
  <si>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</si>
  <si>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</si>
  <si>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</si>
  <si>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</si>
  <si>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</si>
  <si>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</si>
  <si>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</si>
  <si>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</si>
  <si>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</si>
  <si>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</si>
  <si>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</si>
  <si>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</si>
  <si>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</si>
  <si>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</si>
  <si>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</si>
  <si>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</si>
  <si>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</si>
  <si>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</si>
  <si>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</si>
  <si>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</si>
  <si>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</si>
  <si>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</si>
  <si>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</si>
  <si>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</si>
  <si>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</si>
  <si>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</si>
  <si>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</si>
  <si>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</si>
  <si>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</si>
  <si>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</si>
  <si>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</si>
  <si>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</si>
  <si>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</si>
  <si>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</si>
  <si>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</si>
  <si>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</si>
  <si>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</si>
  <si>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</si>
  <si>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</si>
  <si>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</si>
  <si>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</si>
  <si>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</si>
  <si>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</si>
  <si>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</si>
  <si>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</si>
  <si>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</si>
  <si>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</si>
  <si>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</si>
  <si>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</si>
  <si>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</si>
  <si>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</si>
  <si>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</si>
  <si>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</si>
  <si>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</si>
  <si>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</si>
  <si>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</si>
  <si>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</si>
  <si>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</si>
  <si>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</si>
  <si>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</si>
  <si>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</si>
  <si>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</si>
  <si>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</si>
  <si>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</si>
  <si>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</si>
  <si>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</si>
  <si>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</si>
  <si>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</si>
  <si>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</si>
  <si>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</si>
  <si>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</si>
  <si>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</si>
  <si>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</si>
  <si>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</si>
  <si>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</si>
  <si>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</si>
  <si>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</si>
  <si>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</si>
  <si>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</si>
  <si>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</si>
  <si>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</si>
  <si>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</si>
  <si>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</si>
  <si>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</si>
  <si>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</si>
  <si>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</si>
  <si>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</si>
  <si>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</si>
  <si>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</si>
  <si>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</si>
  <si>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</si>
  <si>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</si>
  <si>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</si>
  <si>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</si>
  <si>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</si>
  <si>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</si>
  <si>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</si>
  <si>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</si>
  <si>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</si>
  <si>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</si>
  <si>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</si>
  <si>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</si>
  <si>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</si>
  <si>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</si>
  <si>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</si>
  <si>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</si>
  <si>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</si>
  <si>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</si>
  <si>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</si>
  <si>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</si>
  <si>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</si>
  <si>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</si>
  <si>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</si>
  <si>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</si>
  <si>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</si>
  <si>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</si>
  <si>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</si>
  <si>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</si>
  <si>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</si>
  <si>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</si>
  <si>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</si>
  <si>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</si>
  <si>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</si>
  <si>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</si>
  <si>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</si>
  <si>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</si>
  <si>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</si>
  <si>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</si>
  <si>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</si>
  <si>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</si>
  <si>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</si>
  <si>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</si>
  <si>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</si>
  <si>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</si>
  <si>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</si>
  <si>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</si>
  <si>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</si>
  <si>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</si>
  <si>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</si>
  <si>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</si>
  <si>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</si>
  <si>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</si>
  <si>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</si>
  <si>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</si>
  <si>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</si>
  <si>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</si>
  <si>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</si>
  <si>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</si>
  <si>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</si>
  <si>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</si>
  <si>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</si>
  <si>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</si>
  <si>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</si>
  <si>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</si>
  <si>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</si>
  <si>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</si>
  <si>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</si>
  <si>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</si>
  <si>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</si>
  <si>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</si>
  <si>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</si>
  <si>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</si>
  <si>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</si>
  <si>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</si>
  <si>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</si>
  <si>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</si>
  <si>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</si>
  <si>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</si>
  <si>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</si>
  <si>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</si>
  <si>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</si>
  <si>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</si>
  <si>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</si>
  <si>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</si>
  <si>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</si>
  <si>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</si>
  <si>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</si>
  <si>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</si>
  <si>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</si>
  <si>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</si>
  <si>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</si>
  <si>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</si>
  <si>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</si>
  <si>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</si>
  <si>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</si>
  <si>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</si>
  <si>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</si>
  <si>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</si>
  <si>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</si>
  <si>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</si>
  <si>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</si>
  <si>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</si>
  <si>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</si>
  <si>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</si>
  <si>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</si>
  <si>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</si>
  <si>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</si>
  <si>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</si>
  <si>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</si>
  <si>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</si>
  <si>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</si>
  <si>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</si>
  <si>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</si>
  <si>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</si>
  <si>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</si>
  <si>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</si>
  <si>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</si>
  <si>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</si>
  <si>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</si>
  <si>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</si>
  <si>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</si>
  <si>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</si>
  <si>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</si>
  <si>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</si>
  <si>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</si>
  <si>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</si>
  <si>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</si>
  <si>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</si>
  <si>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</si>
  <si>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</si>
  <si>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</si>
  <si>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</si>
  <si>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</si>
  <si>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</si>
  <si>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</si>
  <si>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</si>
  <si>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</si>
  <si>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</si>
  <si>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</si>
  <si>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</si>
  <si>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</si>
  <si>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</si>
  <si>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</si>
  <si>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</si>
  <si>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</si>
  <si>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</si>
  <si>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</si>
  <si>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</si>
  <si>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</si>
  <si>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</si>
  <si>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</si>
  <si>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</si>
  <si>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</si>
  <si>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</si>
  <si>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</si>
  <si>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</si>
  <si>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</si>
  <si>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</si>
  <si>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</si>
  <si>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</si>
  <si>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</si>
  <si>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</si>
  <si>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</si>
  <si>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</si>
  <si>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</si>
  <si>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</si>
  <si>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</si>
  <si>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</si>
  <si>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</si>
  <si>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</si>
  <si>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</si>
  <si>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</si>
  <si>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</si>
  <si>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</si>
  <si>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</si>
  <si>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</si>
  <si>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</si>
  <si>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</si>
  <si>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</si>
  <si>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</si>
  <si>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</si>
  <si>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</si>
  <si>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</si>
  <si>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</si>
  <si>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</si>
  <si>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</si>
  <si>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</si>
  <si>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</si>
  <si>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</si>
  <si>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</si>
  <si>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</si>
  <si>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</si>
  <si>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</si>
  <si>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</si>
  <si>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</si>
  <si>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</si>
  <si>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</si>
  <si>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</si>
  <si>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</si>
  <si>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</si>
  <si>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</si>
  <si>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</si>
  <si>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</si>
  <si>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</si>
  <si>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</si>
  <si>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</si>
  <si>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</si>
  <si>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</si>
  <si>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</si>
  <si>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</si>
  <si>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</si>
  <si>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</si>
  <si>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</si>
  <si>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</si>
  <si>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</si>
  <si>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</si>
  <si>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</si>
  <si>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</si>
  <si>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</si>
  <si>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</si>
  <si>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</si>
  <si>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</si>
  <si>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</si>
  <si>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</si>
  <si>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</si>
  <si>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</si>
  <si>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</si>
  <si>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</si>
  <si>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</si>
  <si>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</si>
  <si>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</si>
  <si>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</si>
  <si>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</si>
  <si>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</si>
  <si>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</si>
  <si>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</si>
  <si>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</si>
  <si>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</si>
  <si>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</si>
  <si>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</si>
  <si>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</si>
  <si>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</si>
  <si>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</si>
  <si>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</si>
  <si>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</si>
  <si>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</si>
  <si>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</si>
  <si>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</si>
  <si>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</si>
  <si>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</si>
  <si>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</si>
  <si>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</si>
  <si>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</si>
  <si>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</si>
  <si>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</si>
  <si>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</si>
  <si>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</si>
  <si>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</si>
  <si>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</si>
  <si>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</si>
  <si>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</si>
  <si>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</si>
  <si>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</si>
  <si>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</si>
  <si>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</si>
  <si>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</si>
  <si>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</si>
  <si>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</si>
  <si>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</si>
  <si>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</si>
  <si>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</si>
  <si>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</si>
  <si>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</si>
  <si>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</si>
  <si>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</si>
  <si>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</si>
  <si>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</si>
  <si>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</si>
  <si>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</si>
  <si>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</si>
  <si>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</si>
  <si>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</si>
  <si>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</si>
  <si>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</si>
  <si>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</si>
  <si>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</si>
  <si>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</si>
  <si>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</si>
  <si>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</si>
  <si>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</si>
  <si>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</si>
  <si>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</si>
  <si>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</si>
  <si>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</si>
  <si>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</si>
  <si>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</si>
  <si>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</si>
  <si>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</si>
  <si>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</si>
  <si>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</si>
  <si>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</si>
  <si>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</si>
  <si>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</si>
  <si>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</si>
  <si>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</si>
  <si>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</si>
  <si>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</si>
  <si>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</si>
  <si>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</si>
  <si>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</si>
  <si>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</si>
  <si>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</si>
  <si>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</si>
  <si>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</si>
  <si>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</si>
  <si>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</si>
  <si>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</si>
  <si>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</si>
  <si>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</si>
  <si>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</si>
  <si>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</si>
  <si>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</si>
  <si>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</si>
  <si>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</si>
  <si>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</si>
  <si>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</si>
  <si>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</si>
  <si>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</si>
  <si>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</si>
  <si>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</si>
  <si>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</si>
  <si>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</si>
  <si>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</si>
  <si>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</si>
  <si>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</si>
  <si>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</si>
  <si>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</si>
  <si>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</si>
  <si>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</si>
  <si>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</si>
  <si>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</si>
  <si>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</si>
  <si>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</si>
  <si>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</si>
  <si>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</si>
  <si>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</si>
  <si>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</si>
  <si>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</si>
  <si>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</si>
  <si>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</si>
  <si>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</si>
  <si>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</si>
  <si>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</si>
  <si>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</si>
  <si>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</si>
  <si>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</si>
  <si>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</si>
  <si>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</si>
  <si>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</si>
  <si>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</si>
  <si>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</si>
  <si>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</si>
  <si>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</si>
  <si>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</si>
  <si>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</si>
  <si>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</si>
  <si>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</si>
  <si>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</si>
  <si>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</si>
  <si>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</si>
  <si>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</si>
  <si>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</si>
  <si>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</si>
  <si>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</si>
  <si>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</si>
  <si>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</si>
  <si>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</si>
  <si>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</si>
  <si>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</si>
  <si>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</si>
  <si>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</si>
  <si>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</si>
  <si>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</si>
  <si>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</si>
  <si>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</si>
  <si>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</si>
  <si>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</si>
  <si>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</si>
  <si>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</si>
  <si>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</si>
  <si>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</si>
  <si>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</si>
  <si>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</si>
  <si>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</si>
  <si>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</si>
  <si>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</si>
  <si>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</si>
  <si>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</si>
  <si>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</si>
  <si>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</si>
  <si>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</si>
  <si>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</si>
  <si>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</si>
  <si>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</si>
  <si>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</si>
  <si>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</si>
  <si>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</si>
  <si>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</si>
  <si>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</si>
  <si>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</si>
  <si>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</si>
  <si>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</si>
  <si>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</si>
  <si>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</si>
  <si>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</si>
  <si>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</si>
  <si>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</si>
  <si>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</si>
  <si>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</si>
  <si>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</si>
  <si>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</si>
  <si>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</si>
  <si>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</si>
  <si>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</si>
  <si>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</si>
  <si>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</si>
  <si>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</si>
  <si>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</si>
  <si>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</si>
  <si>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</si>
  <si>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</si>
  <si>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</si>
  <si>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</si>
  <si>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</si>
  <si>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</si>
  <si>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</si>
  <si>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</si>
  <si>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</si>
  <si>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</si>
  <si>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</si>
  <si>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</si>
  <si>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</si>
  <si>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</si>
  <si>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</si>
  <si>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</si>
  <si>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</si>
  <si>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</si>
  <si>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</si>
  <si>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</si>
  <si>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</si>
  <si>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</si>
  <si>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</si>
  <si>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</si>
  <si>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</si>
  <si>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</si>
  <si>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</si>
  <si>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</si>
  <si>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</si>
  <si>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</si>
  <si>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</si>
  <si>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</si>
  <si>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</si>
  <si>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</si>
  <si>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</si>
  <si>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</si>
  <si>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</si>
  <si>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</si>
  <si>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</si>
  <si>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</si>
  <si>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</si>
  <si>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</si>
  <si>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</si>
  <si>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</si>
  <si>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</si>
  <si>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</si>
  <si>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</si>
  <si>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</si>
  <si>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</si>
  <si>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</si>
  <si>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</si>
  <si>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</si>
  <si>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</si>
  <si>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</si>
  <si>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</si>
  <si>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</si>
  <si>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</si>
  <si>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</si>
  <si>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</si>
  <si>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</si>
  <si>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</si>
  <si>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</si>
  <si>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</si>
  <si>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</si>
  <si>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</si>
  <si>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</si>
  <si>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</si>
  <si>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</si>
  <si>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</si>
  <si>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</si>
  <si>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</si>
  <si>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</si>
  <si>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</si>
  <si>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</si>
  <si>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</si>
  <si>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</si>
  <si>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</si>
  <si>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</si>
  <si>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</si>
  <si>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</si>
  <si>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</si>
  <si>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</si>
  <si>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</si>
  <si>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</si>
  <si>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</si>
  <si>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</si>
  <si>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</si>
  <si>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</si>
  <si>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</si>
  <si>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</si>
  <si>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</si>
  <si>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</si>
  <si>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</si>
  <si>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</si>
  <si>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</si>
  <si>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</si>
  <si>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</si>
  <si>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</si>
  <si>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</si>
  <si>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</si>
  <si>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</si>
  <si>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</si>
  <si>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</si>
  <si>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</si>
  <si>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</si>
  <si>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</si>
  <si>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</si>
  <si>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</si>
  <si>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</si>
  <si>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</si>
  <si>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</si>
  <si>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</si>
  <si>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</si>
  <si>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</si>
  <si>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</si>
  <si>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</si>
  <si>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</si>
  <si>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</si>
  <si>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</si>
  <si>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</si>
  <si>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</si>
  <si>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</si>
  <si>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</si>
  <si>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</si>
  <si>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</si>
  <si>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</si>
  <si>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</si>
  <si>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</si>
  <si>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</si>
  <si>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</si>
  <si>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</si>
  <si>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</si>
  <si>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</si>
  <si>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</si>
  <si>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</si>
  <si>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</si>
  <si>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</si>
  <si>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</si>
  <si>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</si>
  <si>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</si>
  <si>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</si>
  <si>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</si>
  <si>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</si>
  <si>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</si>
  <si>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</si>
  <si>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</si>
  <si>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</si>
  <si>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</si>
  <si>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</si>
  <si>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</si>
  <si>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</si>
  <si>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</si>
  <si>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</si>
  <si>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</si>
  <si>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</si>
  <si>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</si>
  <si>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</si>
  <si>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</si>
  <si>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</si>
  <si>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</si>
  <si>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</si>
  <si>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</si>
  <si>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</si>
  <si>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</si>
  <si>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</si>
  <si>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</si>
  <si>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</si>
  <si>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</si>
  <si>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</si>
  <si>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</si>
  <si>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</si>
  <si>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</si>
  <si>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</si>
  <si>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</si>
  <si>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</si>
  <si>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</si>
  <si>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</si>
  <si>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</si>
  <si>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</si>
  <si>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</si>
  <si>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</si>
  <si>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</si>
  <si>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</si>
  <si>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</si>
  <si>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</si>
  <si>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</si>
  <si>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</si>
  <si>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</si>
  <si>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</si>
  <si>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</si>
  <si>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</si>
  <si>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</si>
  <si>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</si>
  <si>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</si>
  <si>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</si>
  <si>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</si>
  <si>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</si>
  <si>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</si>
  <si>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</si>
  <si>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</si>
  <si>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</si>
  <si>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</si>
  <si>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</si>
  <si>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</si>
  <si>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</si>
  <si>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</si>
  <si>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</si>
  <si>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</si>
  <si>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</si>
  <si>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</si>
  <si>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</si>
  <si>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</si>
  <si>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</si>
  <si>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</si>
  <si>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</si>
  <si>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</si>
  <si>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</si>
  <si>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</si>
  <si>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</si>
  <si>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</si>
  <si>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</si>
  <si>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</si>
  <si>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</si>
  <si>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</si>
  <si>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</si>
  <si>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</si>
  <si>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</si>
  <si>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</si>
  <si>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</si>
  <si>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</si>
  <si>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</si>
  <si>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</si>
  <si>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</si>
  <si>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</si>
  <si>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</si>
  <si>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</si>
  <si>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</si>
  <si>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</si>
  <si>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</si>
  <si>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</si>
  <si>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</si>
  <si>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</si>
  <si>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</si>
  <si>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</si>
  <si>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</si>
  <si>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</si>
  <si>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</si>
  <si>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</si>
  <si>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</si>
  <si>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</si>
  <si>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</si>
  <si>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</si>
  <si>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</si>
  <si>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</si>
  <si>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</si>
  <si>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</si>
  <si>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</si>
  <si>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</si>
  <si>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</si>
  <si>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</si>
  <si>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</si>
  <si>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</si>
  <si>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</si>
  <si>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</si>
  <si>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</si>
  <si>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</si>
  <si>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</si>
  <si>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</si>
  <si>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</si>
  <si>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</si>
  <si>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</si>
  <si>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</si>
  <si>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</si>
  <si>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</si>
  <si>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</si>
  <si>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</si>
  <si>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</si>
  <si>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</si>
  <si>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</si>
  <si>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</si>
  <si>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</si>
  <si>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</si>
  <si>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</si>
  <si>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</si>
  <si>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</si>
  <si>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</si>
  <si>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</si>
  <si>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</si>
  <si>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</si>
  <si>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</si>
  <si>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</si>
  <si>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</si>
  <si>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</si>
  <si>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</si>
  <si>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</si>
  <si>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</si>
  <si>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</si>
  <si>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</si>
  <si>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</si>
  <si>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</si>
  <si>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</si>
  <si>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</si>
  <si>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</si>
  <si>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</si>
  <si>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</si>
  <si>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</si>
  <si>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</si>
  <si>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</si>
  <si>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</si>
  <si>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</si>
  <si>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</si>
  <si>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</si>
  <si>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</si>
  <si>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</si>
  <si>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</si>
  <si>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</si>
  <si>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</si>
  <si>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</si>
  <si>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</si>
  <si>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</si>
  <si>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</si>
  <si>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</si>
  <si>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</si>
  <si>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</si>
  <si>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</si>
  <si>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</si>
  <si>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</si>
  <si>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</si>
  <si>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</si>
  <si>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</si>
  <si>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</si>
  <si>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</si>
  <si>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</si>
  <si>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</si>
  <si>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</si>
  <si>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</si>
  <si>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</si>
  <si>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</si>
  <si>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</si>
  <si>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</si>
  <si>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</si>
  <si>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</si>
  <si>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</si>
  <si>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</si>
  <si>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</si>
  <si>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</si>
  <si>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</si>
  <si>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</si>
  <si>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</si>
  <si>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</si>
  <si>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</si>
  <si>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</si>
  <si>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</si>
  <si>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</si>
  <si>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</si>
  <si>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</si>
  <si>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</si>
  <si>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</si>
  <si>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</si>
  <si>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</si>
  <si>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</si>
  <si>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</si>
  <si>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</si>
  <si>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</si>
  <si>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</si>
  <si>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</si>
  <si>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</si>
  <si>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</si>
  <si>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</si>
  <si>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</si>
  <si>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</si>
  <si>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</si>
  <si>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</si>
  <si>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</si>
  <si>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</si>
  <si>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</si>
  <si>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</si>
  <si>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</si>
  <si>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</si>
  <si>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</si>
  <si>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</si>
  <si>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</si>
  <si>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</si>
  <si>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</si>
  <si>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</si>
  <si>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</si>
  <si>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</si>
  <si>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</si>
  <si>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</si>
  <si>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</si>
  <si>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</si>
  <si>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</si>
  <si>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</si>
  <si>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</si>
  <si>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</si>
  <si>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</si>
  <si>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</si>
  <si>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</si>
  <si>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</si>
  <si>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</si>
  <si>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</si>
  <si>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</si>
  <si>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</si>
  <si>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</si>
  <si>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</si>
  <si>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</si>
  <si>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</si>
  <si>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</si>
  <si>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</si>
  <si>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</si>
  <si>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</si>
  <si>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</si>
  <si>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</si>
  <si>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</si>
  <si>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</si>
  <si>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</si>
  <si>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</si>
  <si>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</si>
  <si>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</si>
  <si>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</si>
  <si>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</si>
  <si>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</si>
  <si>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</si>
  <si>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</si>
  <si>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</si>
  <si>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</si>
  <si>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</si>
  <si>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</si>
  <si>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</si>
  <si>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</si>
  <si>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</si>
  <si>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</si>
  <si>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</si>
  <si>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</si>
  <si>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</si>
  <si>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</si>
  <si>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</si>
  <si>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</si>
  <si>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</si>
  <si>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</si>
  <si>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</si>
  <si>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</si>
  <si>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</si>
  <si>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</si>
  <si>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</si>
  <si>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</si>
  <si>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</si>
  <si>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</si>
  <si>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</si>
  <si>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</si>
  <si>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</si>
  <si>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</si>
  <si>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</si>
  <si>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</si>
  <si>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</si>
  <si>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</si>
  <si>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</si>
  <si>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</si>
  <si>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</si>
  <si>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</si>
  <si>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</si>
  <si>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</si>
  <si>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</si>
  <si>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</si>
  <si>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</si>
  <si>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</si>
  <si>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</si>
  <si>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</si>
  <si>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</si>
  <si>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</si>
  <si>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</si>
  <si>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</si>
  <si>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</si>
  <si>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</si>
  <si>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</si>
  <si>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</si>
  <si>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</si>
  <si>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</si>
  <si>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</si>
  <si>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</si>
  <si>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</si>
  <si>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</si>
  <si>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</si>
  <si>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</si>
  <si>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</si>
  <si>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</si>
  <si>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</si>
  <si>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</si>
  <si>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</si>
  <si>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</si>
  <si>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</si>
  <si>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</si>
  <si>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</si>
  <si>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</si>
  <si>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</si>
  <si>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</si>
  <si>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</si>
  <si>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</si>
  <si>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</si>
  <si>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</si>
  <si>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</si>
  <si>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</si>
  <si>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</si>
  <si>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</si>
  <si>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</si>
  <si>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</si>
  <si>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</si>
  <si>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</si>
  <si>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</si>
  <si>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</si>
  <si>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</si>
  <si>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</si>
  <si>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</si>
  <si>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</si>
  <si>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</si>
  <si>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</si>
  <si>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</si>
  <si>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</si>
  <si>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</si>
  <si>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</si>
  <si>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</si>
  <si>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</si>
  <si>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</si>
  <si>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</si>
  <si>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</si>
  <si>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</si>
  <si>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</si>
  <si>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</si>
  <si>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</si>
  <si>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</si>
  <si>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</si>
  <si>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</si>
  <si>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</si>
  <si>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</si>
  <si>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</si>
  <si>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</si>
  <si>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</si>
  <si>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</si>
  <si>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</si>
  <si>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</si>
  <si>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</si>
  <si>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</si>
  <si>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</si>
  <si>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</si>
  <si>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</si>
  <si>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</si>
  <si>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</si>
  <si>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</si>
  <si>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</si>
  <si>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</si>
  <si>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</si>
  <si>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</si>
  <si>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</si>
  <si>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</si>
  <si>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</si>
  <si>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</si>
  <si>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</si>
  <si>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</si>
  <si>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</si>
  <si>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</si>
  <si>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</si>
  <si>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</si>
  <si>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</si>
  <si>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</si>
  <si>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</si>
  <si>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</si>
  <si>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</si>
  <si>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</si>
  <si>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</si>
  <si>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</si>
  <si>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</si>
  <si>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</si>
  <si>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</si>
  <si>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</si>
  <si>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</si>
  <si>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</si>
  <si>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</si>
  <si>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</si>
  <si>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</si>
  <si>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</si>
  <si>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</si>
  <si>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</si>
  <si>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</si>
  <si>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</si>
  <si>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</si>
  <si>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</si>
  <si>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</si>
  <si>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</si>
  <si>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</si>
  <si>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</si>
  <si>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</si>
  <si>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</si>
  <si>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</si>
  <si>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</si>
  <si>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</si>
  <si>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</si>
  <si>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</si>
  <si>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</si>
  <si>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</si>
  <si>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</si>
  <si>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</si>
  <si>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</si>
  <si>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</si>
  <si>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</si>
  <si>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</si>
  <si>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</si>
  <si>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</si>
  <si>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</si>
  <si>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</si>
  <si>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</si>
  <si>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</si>
  <si>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</si>
  <si>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</si>
  <si>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</si>
  <si>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</si>
  <si>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</si>
  <si>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</si>
  <si>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</si>
  <si>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</si>
  <si>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</si>
  <si>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</si>
  <si>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</si>
  <si>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</si>
  <si>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</si>
  <si>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</si>
  <si>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</si>
  <si>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</si>
  <si>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</si>
  <si>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</si>
  <si>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</si>
  <si>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</si>
  <si>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</si>
  <si>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</si>
  <si>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</si>
  <si>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</si>
  <si>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</si>
  <si>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</si>
  <si>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</si>
  <si>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</si>
  <si>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</si>
  <si>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</si>
  <si>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</si>
  <si>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</si>
  <si>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</si>
  <si>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</si>
  <si>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</si>
  <si>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</si>
  <si>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</si>
  <si>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</si>
  <si>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</si>
  <si>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</si>
  <si>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</si>
  <si>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</si>
  <si>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</si>
  <si>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</si>
  <si>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</si>
  <si>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</si>
  <si>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</si>
  <si>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</si>
  <si>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</si>
  <si>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</si>
  <si>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</si>
  <si>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</si>
  <si>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</si>
  <si>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</si>
  <si>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</si>
  <si>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</si>
  <si>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</si>
  <si>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</si>
  <si>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</si>
  <si>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</si>
  <si>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</si>
  <si>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</si>
  <si>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</si>
  <si>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</si>
  <si>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</si>
  <si>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</si>
  <si>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</si>
  <si>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</si>
  <si>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</si>
  <si>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</si>
  <si>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</si>
  <si>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</si>
  <si>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</si>
  <si>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</si>
  <si>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</si>
  <si>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</si>
  <si>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</si>
  <si>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</si>
  <si>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</si>
  <si>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</si>
  <si>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</si>
  <si>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</si>
  <si>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</si>
  <si>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</si>
  <si>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</si>
  <si>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</si>
  <si>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</si>
  <si>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</si>
  <si>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</si>
  <si>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</si>
  <si>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</si>
  <si>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</si>
  <si>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</si>
  <si>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</si>
  <si>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</si>
  <si>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</si>
  <si>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</si>
  <si>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</si>
  <si>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</si>
  <si>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</si>
  <si>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</si>
  <si>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</si>
  <si>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</si>
  <si>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</si>
  <si>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</si>
  <si>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</si>
  <si>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</si>
  <si>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</si>
  <si>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</si>
  <si>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</si>
  <si>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</si>
  <si>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</si>
  <si>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</si>
  <si>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</si>
  <si>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</si>
  <si>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</si>
  <si>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</si>
  <si>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</si>
  <si>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</si>
  <si>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</si>
  <si>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</si>
  <si>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</si>
  <si>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</si>
  <si>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</si>
  <si>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</si>
  <si>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</si>
  <si>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</si>
  <si>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</si>
  <si>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</si>
  <si>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</si>
  <si>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</si>
  <si>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</si>
  <si>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</si>
  <si>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</si>
  <si>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</si>
  <si>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</si>
  <si>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</si>
  <si>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</si>
  <si>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</si>
  <si>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</si>
  <si>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</si>
  <si>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</si>
  <si>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</si>
  <si>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</si>
  <si>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</si>
  <si>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</si>
  <si>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</si>
  <si>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</si>
  <si>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</si>
  <si>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</si>
  <si>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</si>
  <si>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</si>
  <si>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</si>
  <si>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</si>
  <si>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</si>
  <si>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</si>
  <si>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</si>
  <si>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</si>
  <si>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</si>
  <si>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</si>
  <si>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</si>
  <si>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</si>
  <si>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</si>
  <si>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</si>
  <si>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</si>
  <si>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</si>
  <si>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</si>
  <si>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</si>
  <si>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</si>
  <si>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</si>
  <si>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</si>
  <si>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</si>
  <si>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</si>
  <si>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</si>
  <si>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</si>
  <si>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</si>
  <si>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</si>
  <si>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</si>
  <si>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</si>
  <si>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</si>
  <si>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</si>
  <si>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</si>
  <si>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</si>
  <si>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</si>
  <si>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</si>
  <si>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</si>
  <si>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</si>
  <si>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</si>
  <si>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</si>
  <si>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</si>
  <si>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</si>
  <si>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</si>
  <si>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</si>
  <si>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</si>
  <si>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</si>
  <si>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</si>
  <si>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</si>
  <si>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</si>
  <si>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</si>
  <si>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</si>
  <si>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</si>
  <si>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</si>
  <si>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</si>
  <si>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</si>
  <si>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</si>
  <si>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</si>
  <si>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</si>
  <si>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</si>
  <si>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</si>
  <si>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</si>
  <si>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</si>
  <si>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</si>
  <si>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</si>
  <si>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</si>
  <si>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</si>
  <si>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</si>
  <si>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</si>
  <si>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</si>
  <si>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</si>
  <si>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</si>
  <si>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</si>
  <si>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</si>
  <si>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</si>
  <si>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</si>
  <si>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</si>
  <si>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</si>
  <si>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</si>
  <si>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</si>
  <si>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</si>
  <si>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</si>
  <si>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</si>
  <si>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</si>
  <si>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</si>
  <si>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</si>
  <si>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</si>
  <si>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</si>
  <si>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</si>
  <si>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</si>
  <si>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</si>
  <si>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</si>
  <si>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</si>
  <si>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</si>
  <si>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</si>
  <si>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</si>
  <si>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</si>
  <si>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</si>
  <si>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</si>
  <si>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</si>
  <si>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</si>
  <si>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</si>
  <si>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</si>
  <si>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</si>
  <si>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</si>
  <si>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</si>
  <si>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</si>
  <si>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</si>
  <si>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</si>
  <si>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</si>
  <si>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</si>
  <si>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</si>
  <si>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</si>
  <si>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</si>
  <si>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</si>
  <si>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</si>
  <si>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</si>
  <si>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</si>
  <si>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</si>
  <si>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</si>
  <si>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</si>
  <si>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</si>
  <si>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</si>
  <si>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</si>
  <si>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</si>
  <si>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</si>
  <si>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</si>
  <si>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</si>
  <si>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</si>
  <si>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</si>
  <si>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</si>
  <si>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</si>
  <si>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</si>
  <si>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</si>
  <si>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</si>
  <si>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</si>
  <si>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</si>
  <si>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</si>
  <si>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</si>
  <si>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</si>
  <si>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</si>
  <si>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</si>
  <si>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</si>
  <si>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</si>
  <si>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</si>
  <si>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</si>
  <si>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</si>
  <si>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</si>
  <si>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</si>
  <si>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</si>
  <si>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</si>
  <si>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</si>
  <si>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</si>
  <si>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</si>
  <si>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</si>
  <si>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</si>
  <si>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</si>
  <si>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</si>
  <si>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</si>
  <si>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</si>
  <si>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</si>
  <si>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</si>
  <si>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</si>
  <si>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</si>
  <si>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</si>
  <si>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</si>
  <si>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</si>
  <si>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</si>
  <si>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</si>
  <si>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</si>
  <si>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</si>
  <si>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</si>
  <si>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</si>
  <si>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</si>
  <si>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</si>
  <si>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</si>
  <si>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</si>
  <si>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</si>
  <si>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</si>
  <si>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</si>
  <si>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</si>
  <si>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</si>
  <si>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</si>
  <si>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</si>
  <si>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</si>
  <si>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</si>
  <si>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</si>
  <si>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</si>
  <si>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</si>
  <si>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</si>
  <si>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</si>
  <si>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</si>
  <si>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</si>
  <si>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</si>
  <si>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</si>
  <si>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</si>
  <si>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</si>
  <si>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</si>
  <si>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</si>
  <si>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</si>
  <si>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</si>
  <si>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</si>
  <si>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</si>
  <si>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</si>
  <si>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</si>
  <si>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</si>
  <si>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</si>
  <si>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</si>
  <si>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</si>
  <si>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</si>
  <si>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</si>
  <si>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</si>
  <si>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</si>
  <si>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</si>
  <si>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</si>
  <si>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</si>
  <si>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</si>
  <si>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</si>
  <si>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</si>
  <si>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</si>
  <si>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</si>
  <si>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</si>
  <si>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</si>
  <si>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</si>
  <si>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</si>
  <si>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</si>
  <si>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</si>
  <si>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</si>
  <si>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</si>
  <si>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</si>
  <si>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</si>
  <si>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</si>
  <si>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</si>
  <si>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</si>
  <si>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</si>
  <si>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</si>
  <si>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</si>
  <si>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</si>
  <si>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</si>
  <si>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</si>
  <si>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</si>
  <si>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</si>
  <si>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</si>
  <si>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</si>
  <si>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</si>
  <si>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</si>
  <si>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</si>
  <si>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</si>
  <si>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</si>
  <si>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</si>
  <si>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</si>
  <si>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</si>
  <si>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</si>
  <si>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</si>
  <si>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</si>
  <si>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</si>
  <si>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</si>
  <si>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</si>
  <si>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</si>
  <si>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</si>
  <si>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</si>
  <si>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</si>
  <si>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</si>
  <si>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</si>
  <si>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</si>
  <si>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</si>
  <si>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</si>
  <si>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</si>
  <si>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</si>
  <si>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</si>
  <si>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</si>
  <si>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</si>
  <si>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</si>
  <si>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</si>
  <si>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</si>
  <si>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</si>
  <si>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</si>
  <si>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</si>
  <si>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</si>
  <si>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</si>
  <si>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</si>
  <si>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</si>
  <si>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</si>
  <si>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</si>
  <si>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</si>
  <si>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</si>
  <si>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</si>
  <si>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</si>
  <si>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</si>
  <si>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</si>
  <si>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</si>
  <si>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</si>
  <si>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</si>
  <si>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</si>
  <si>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</si>
  <si>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</si>
  <si>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</si>
  <si>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</si>
  <si>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</si>
  <si>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</si>
  <si>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</si>
  <si>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</si>
  <si>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</si>
  <si>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</si>
  <si>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</si>
  <si>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</si>
  <si>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</si>
  <si>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</si>
  <si>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</si>
  <si>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</si>
  <si>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</si>
  <si>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</si>
  <si>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</si>
  <si>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</si>
  <si>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</si>
  <si>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</si>
  <si>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</si>
  <si>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</si>
  <si>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</si>
  <si>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</si>
  <si>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</si>
  <si>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</si>
  <si>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</si>
  <si>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</si>
  <si>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</si>
  <si>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</si>
  <si>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</si>
  <si>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</si>
  <si>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</si>
  <si>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</si>
  <si>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</si>
  <si>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</si>
  <si>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</si>
  <si>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</si>
  <si>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</si>
  <si>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</si>
  <si>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</si>
  <si>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</si>
  <si>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</si>
  <si>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</si>
  <si>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</si>
  <si>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</si>
  <si>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</si>
  <si>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</si>
  <si>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</si>
  <si>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</si>
  <si>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</si>
  <si>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</si>
  <si>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</si>
  <si>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</si>
  <si>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</si>
  <si>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</si>
  <si>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</si>
  <si>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</si>
  <si>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</si>
  <si>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</si>
  <si>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</si>
  <si>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</si>
  <si>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</si>
  <si>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</si>
  <si>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</si>
  <si>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</si>
  <si>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</si>
  <si>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</si>
  <si>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</si>
  <si>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</si>
  <si>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</si>
  <si>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</si>
  <si>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</si>
  <si>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</si>
  <si>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</si>
  <si>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</si>
  <si>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</si>
  <si>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</si>
  <si>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</si>
  <si>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</si>
  <si>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</si>
  <si>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</si>
  <si>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</si>
  <si>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</si>
  <si>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</si>
  <si>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</si>
  <si>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</si>
  <si>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</si>
  <si>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</si>
  <si>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</si>
  <si>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</si>
  <si>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</si>
  <si>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</si>
  <si>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</si>
  <si>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</si>
  <si>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</si>
  <si>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</si>
  <si>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</si>
  <si>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</si>
  <si>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</si>
  <si>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</si>
  <si>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</si>
  <si>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</si>
  <si>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</si>
  <si>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</si>
  <si>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</si>
  <si>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</si>
  <si>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</si>
  <si>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</si>
  <si>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</si>
  <si>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</si>
  <si>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</si>
  <si>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</si>
  <si>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</si>
  <si>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</si>
  <si>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</si>
  <si>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</si>
  <si>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</si>
  <si>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</si>
  <si>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</si>
  <si>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</si>
  <si>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</si>
  <si>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</si>
  <si>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</si>
  <si>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</si>
  <si>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</si>
  <si>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</si>
  <si>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</si>
  <si>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</si>
  <si>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</si>
  <si>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</si>
  <si>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</si>
  <si>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</si>
  <si>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</si>
  <si>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</si>
  <si>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</si>
  <si>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</si>
  <si>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</si>
  <si>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</si>
  <si>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</si>
  <si>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</si>
  <si>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</si>
  <si>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</si>
  <si>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</si>
  <si>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</si>
  <si>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</si>
  <si>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</si>
  <si>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</si>
  <si>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</si>
  <si>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</si>
  <si>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</si>
  <si>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</si>
  <si>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</si>
  <si>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</si>
  <si>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</si>
  <si>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</si>
  <si>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</si>
  <si>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</si>
  <si>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</si>
  <si>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</si>
  <si>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</si>
  <si>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</si>
  <si>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</si>
  <si>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</si>
  <si>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</si>
  <si>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</si>
  <si>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</si>
  <si>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</si>
  <si>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</si>
  <si>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</si>
  <si>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</si>
  <si>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</si>
  <si>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</si>
  <si>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</si>
  <si>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</si>
  <si>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</si>
  <si>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</si>
  <si>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</si>
  <si>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</si>
  <si>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</si>
  <si>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</si>
  <si>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</si>
  <si>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</si>
  <si>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</si>
  <si>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</si>
  <si>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</si>
  <si>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</si>
  <si>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</si>
  <si>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</si>
  <si>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</si>
  <si>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</si>
  <si>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</si>
  <si>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</si>
  <si>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</si>
  <si>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</si>
  <si>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</si>
  <si>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</si>
  <si>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</si>
  <si>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</si>
  <si>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</si>
  <si>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</si>
  <si>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</si>
  <si>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</si>
  <si>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</si>
  <si>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</si>
  <si>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</si>
  <si>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</si>
  <si>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</si>
  <si>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</si>
  <si>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</si>
  <si>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</si>
  <si>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</si>
  <si>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</si>
  <si>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</si>
  <si>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</si>
  <si>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</si>
  <si>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</si>
  <si>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</si>
  <si>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</si>
  <si>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</si>
  <si>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</si>
  <si>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</si>
  <si>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</si>
  <si>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</si>
  <si>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</si>
  <si>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</si>
  <si>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</si>
  <si>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</si>
  <si>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</si>
  <si>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</si>
  <si>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</si>
  <si>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</si>
  <si>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</si>
  <si>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</si>
  <si>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</si>
  <si>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</si>
  <si>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</si>
  <si>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</si>
  <si>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</si>
  <si>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</si>
  <si>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</si>
  <si>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</si>
  <si>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</si>
  <si>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</si>
  <si>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</si>
  <si>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</si>
  <si>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</si>
  <si>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</si>
  <si>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</si>
  <si>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</si>
  <si>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</si>
  <si>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</si>
  <si>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</si>
  <si>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</si>
  <si>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</si>
  <si>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</si>
  <si>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</si>
  <si>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</si>
  <si>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</si>
  <si>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</si>
  <si>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</si>
  <si>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</si>
  <si>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</si>
  <si>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</si>
  <si>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</si>
  <si>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</si>
  <si>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</si>
  <si>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</si>
  <si>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</si>
  <si>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</si>
  <si>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</si>
  <si>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</si>
  <si>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</si>
  <si>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</si>
  <si>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</si>
  <si>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</si>
  <si>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</si>
  <si>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</si>
  <si>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</si>
  <si>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</si>
  <si>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</si>
  <si>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</si>
  <si>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</si>
  <si>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</si>
  <si>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</si>
  <si>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</si>
  <si>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</si>
  <si>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</si>
  <si>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</si>
  <si>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</si>
  <si>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</si>
  <si>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</si>
  <si>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</si>
  <si>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</si>
  <si>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</si>
  <si>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</si>
  <si>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</si>
  <si>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</si>
  <si>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</si>
  <si>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</si>
  <si>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</si>
  <si>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</si>
  <si>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</si>
  <si>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</si>
  <si>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</si>
  <si>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</si>
  <si>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</si>
  <si>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</si>
  <si>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</si>
  <si>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</si>
  <si>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</si>
  <si>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</si>
  <si>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</si>
  <si>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</si>
  <si>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</si>
  <si>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</si>
  <si>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</si>
  <si>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</si>
  <si>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</si>
  <si>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</si>
  <si>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</si>
  <si>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</si>
  <si>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</si>
  <si>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</si>
  <si>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</si>
  <si>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</si>
  <si>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</si>
  <si>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</si>
  <si>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</si>
  <si>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</si>
  <si>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</si>
  <si>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</si>
  <si>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</si>
  <si>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</si>
  <si>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</si>
  <si>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</si>
  <si>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</si>
  <si>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</si>
  <si>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</si>
  <si>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</si>
  <si>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</si>
  <si>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</si>
  <si>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</si>
  <si>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</si>
  <si>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</si>
  <si>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</si>
  <si>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</si>
  <si>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</si>
  <si>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</si>
  <si>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</si>
  <si>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</si>
  <si>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</si>
  <si>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</si>
  <si>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</si>
  <si>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</si>
  <si>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</si>
  <si>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</si>
  <si>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</si>
  <si>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</si>
  <si>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</si>
  <si>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</si>
  <si>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</si>
  <si>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</si>
  <si>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</si>
  <si>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</si>
  <si>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</si>
  <si>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</si>
  <si>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</si>
  <si>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</si>
  <si>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</si>
  <si>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</si>
  <si>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</si>
  <si>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</si>
  <si>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</si>
  <si>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</si>
  <si>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</si>
  <si>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</si>
  <si>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</si>
  <si>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</si>
  <si>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</si>
  <si>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</si>
  <si>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</si>
  <si>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</si>
  <si>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</si>
  <si>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</si>
  <si>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</si>
  <si>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</si>
  <si>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</si>
  <si>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</si>
  <si>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</si>
  <si>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</si>
  <si>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</si>
  <si>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</si>
  <si>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</si>
  <si>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</si>
  <si>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</si>
  <si>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</si>
  <si>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</si>
  <si>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</si>
  <si>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</si>
  <si>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</si>
  <si>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</si>
  <si>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</si>
  <si>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</si>
  <si>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</si>
  <si>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</si>
  <si>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</si>
  <si>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</si>
  <si>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</si>
  <si>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</si>
  <si>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</si>
  <si>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</si>
  <si>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</si>
  <si>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</si>
  <si>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</si>
  <si>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</si>
  <si>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</si>
  <si>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</si>
  <si>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</si>
  <si>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</si>
  <si>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</si>
  <si>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</si>
  <si>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</si>
  <si>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</si>
  <si>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</si>
  <si>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</si>
  <si>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</si>
  <si>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</si>
  <si>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</si>
  <si>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</si>
  <si>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</si>
  <si>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</si>
  <si>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</si>
  <si>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</si>
  <si>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</si>
  <si>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</si>
  <si>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</si>
  <si>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</si>
  <si>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</si>
  <si>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</si>
  <si>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</si>
  <si>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</si>
  <si>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</si>
  <si>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</si>
  <si>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</si>
  <si>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</si>
  <si>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</si>
  <si>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</si>
  <si>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</si>
  <si>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</si>
  <si>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</si>
  <si>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</si>
  <si>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</si>
  <si>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</si>
  <si>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</si>
  <si>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</si>
  <si>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</si>
  <si>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</si>
  <si>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</si>
  <si>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</si>
  <si>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</si>
  <si>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</si>
  <si>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</si>
  <si>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</si>
  <si>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</si>
  <si>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</si>
  <si>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</si>
  <si>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</si>
  <si>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</si>
  <si>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</si>
  <si>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</si>
  <si>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</si>
  <si>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</si>
  <si>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</si>
  <si>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</si>
  <si>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</si>
  <si>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</si>
  <si>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</si>
  <si>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</si>
  <si>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</si>
  <si>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</si>
  <si>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</si>
  <si>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</si>
  <si>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</si>
  <si>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</si>
  <si>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</si>
  <si>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</si>
  <si>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</si>
  <si>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</si>
  <si>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</si>
  <si>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</si>
  <si>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</si>
  <si>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</si>
  <si>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</si>
  <si>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</si>
  <si>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</si>
  <si>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</si>
  <si>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</si>
  <si>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</si>
  <si>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</si>
  <si>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</si>
  <si>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</si>
  <si>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</si>
  <si>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</si>
  <si>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</si>
  <si>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</si>
  <si>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</si>
  <si>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</si>
  <si>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</si>
  <si>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</si>
  <si>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</si>
  <si>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</si>
  <si>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</si>
  <si>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</si>
  <si>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</si>
  <si>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</si>
  <si>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</si>
  <si>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</si>
  <si>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</si>
  <si>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</si>
  <si>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</si>
  <si>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</si>
  <si>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</si>
  <si>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</si>
  <si>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</si>
  <si>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</si>
  <si>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</si>
  <si>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</si>
  <si>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</si>
  <si>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</si>
  <si>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</si>
  <si>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</si>
  <si>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</si>
  <si>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</si>
  <si>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</si>
  <si>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</si>
  <si>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</si>
  <si>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</si>
  <si>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</si>
  <si>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</si>
  <si>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</si>
  <si>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</si>
  <si>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</si>
  <si>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</si>
  <si>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</si>
  <si>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</si>
  <si>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</si>
  <si>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</si>
  <si>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</si>
  <si>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</si>
  <si>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</si>
  <si>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</si>
  <si>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</si>
  <si>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</si>
  <si>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</si>
  <si>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</si>
  <si>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</si>
  <si>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</si>
  <si>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</si>
  <si>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</si>
  <si>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</si>
  <si>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</si>
  <si>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</si>
  <si>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</si>
  <si>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</si>
  <si>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</si>
  <si>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</si>
  <si>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</si>
  <si>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</si>
  <si>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</si>
  <si>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</si>
  <si>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</si>
  <si>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</si>
  <si>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</si>
  <si>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</si>
  <si>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</si>
  <si>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</si>
  <si>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</si>
  <si>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</si>
  <si>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</si>
  <si>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</si>
  <si>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</si>
  <si>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</si>
  <si>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</si>
  <si>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</si>
  <si>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</si>
  <si>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</si>
  <si>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</si>
  <si>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</si>
  <si>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</si>
  <si>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</si>
  <si>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</si>
  <si>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</si>
  <si>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</si>
  <si>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</si>
  <si>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</si>
  <si>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</si>
  <si>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</si>
  <si>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</si>
  <si>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</si>
  <si>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</si>
  <si>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</si>
  <si>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</si>
  <si>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</si>
  <si>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</si>
  <si>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</si>
  <si>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</si>
  <si>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</si>
  <si>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</si>
  <si>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</si>
  <si>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</si>
  <si>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</si>
  <si>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</si>
  <si>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</si>
  <si>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</si>
  <si>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</si>
  <si>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</si>
  <si>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</si>
  <si>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</si>
  <si>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</si>
  <si>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</si>
  <si>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</si>
  <si>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</si>
  <si>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</si>
  <si>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</si>
  <si>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</si>
  <si>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</si>
  <si>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</si>
  <si>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</si>
  <si>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</si>
  <si>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</si>
  <si>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</si>
  <si>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</si>
  <si>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</si>
  <si>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</si>
  <si>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</si>
  <si>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</si>
  <si>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</si>
  <si>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</si>
  <si>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</si>
  <si>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</si>
  <si>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</si>
  <si>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</si>
  <si>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</si>
  <si>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</si>
  <si>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</si>
  <si>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</si>
  <si>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</si>
  <si>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</si>
  <si>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</si>
  <si>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</si>
  <si>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</si>
  <si>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</si>
  <si>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</si>
  <si>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</si>
  <si>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</si>
  <si>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</si>
  <si>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</si>
  <si>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</si>
  <si>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</si>
  <si>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</si>
  <si>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</si>
  <si>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</si>
  <si>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</si>
  <si>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</si>
  <si>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</si>
  <si>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</si>
  <si>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</si>
  <si>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</si>
  <si>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</si>
  <si>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</si>
  <si>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</si>
  <si>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</si>
  <si>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</si>
  <si>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</si>
  <si>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</si>
  <si>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</si>
  <si>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</si>
  <si>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</si>
  <si>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</si>
  <si>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</si>
  <si>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</si>
  <si>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</si>
  <si>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</si>
  <si>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</si>
  <si>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</si>
  <si>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</si>
  <si>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</si>
  <si>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</si>
  <si>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</si>
  <si>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</si>
  <si>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</si>
  <si>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</si>
  <si>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</si>
  <si>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</si>
  <si>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</si>
  <si>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</si>
  <si>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</si>
  <si>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</si>
  <si>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</si>
  <si>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</si>
  <si>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</si>
  <si>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</si>
  <si>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</si>
  <si>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</si>
  <si>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</si>
  <si>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</si>
  <si>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</si>
  <si>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</si>
  <si>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</si>
  <si>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</si>
  <si>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</si>
  <si>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</si>
  <si>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</si>
  <si>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</si>
  <si>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</si>
  <si>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</si>
  <si>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</si>
  <si>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</si>
  <si>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</si>
  <si>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</si>
  <si>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</si>
  <si>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</si>
  <si>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</si>
  <si>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</si>
  <si>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</si>
  <si>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</si>
  <si>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</si>
  <si>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</si>
  <si>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</si>
  <si>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</si>
  <si>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</si>
  <si>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</si>
  <si>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</si>
  <si>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</si>
  <si>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</si>
  <si>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</si>
  <si>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</si>
  <si>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</si>
  <si>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</si>
  <si>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</si>
  <si>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</si>
  <si>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</si>
  <si>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</si>
  <si>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</si>
  <si>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</si>
  <si>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</si>
  <si>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</si>
  <si>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</si>
  <si>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</si>
  <si>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</si>
  <si>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</si>
  <si>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</si>
  <si>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</si>
  <si>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</si>
  <si>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</si>
  <si>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</si>
  <si>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</si>
  <si>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</si>
  <si>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</si>
  <si>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</si>
  <si>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</si>
  <si>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</si>
  <si>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</si>
  <si>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</si>
  <si>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</si>
  <si>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</si>
  <si>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</si>
  <si>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</si>
  <si>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</si>
  <si>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</si>
  <si>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</si>
  <si>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</si>
  <si>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</si>
  <si>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</si>
  <si>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</si>
  <si>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</si>
  <si>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</si>
  <si>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</si>
  <si>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</si>
  <si>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</si>
  <si>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</si>
  <si>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</si>
  <si>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</si>
  <si>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</si>
  <si>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</si>
  <si>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</si>
  <si>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</si>
  <si>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</si>
  <si>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</si>
  <si>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</si>
  <si>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</si>
  <si>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</si>
  <si>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</si>
  <si>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</si>
  <si>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</si>
  <si>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</si>
  <si>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</si>
  <si>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</si>
  <si>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</si>
  <si>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</si>
  <si>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</si>
  <si>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</si>
  <si>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</si>
  <si>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</si>
  <si>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</si>
  <si>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</si>
  <si>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</si>
  <si>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</si>
  <si>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</si>
  <si>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</si>
  <si>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</si>
  <si>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</si>
  <si>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</si>
  <si>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</si>
  <si>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</si>
  <si>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</si>
  <si>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</si>
  <si>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</si>
  <si>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</si>
  <si>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</si>
  <si>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</si>
  <si>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</si>
  <si>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</si>
  <si>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</si>
  <si>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</si>
  <si>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</si>
  <si>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</si>
  <si>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</si>
  <si>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</si>
  <si>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</si>
  <si>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</si>
  <si>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</si>
  <si>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</si>
  <si>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</si>
  <si>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</si>
  <si>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</si>
  <si>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</si>
  <si>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</si>
  <si>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</si>
  <si>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</si>
  <si>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</si>
  <si>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</si>
  <si>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</si>
  <si>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</si>
  <si>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</si>
  <si>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</si>
  <si>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</si>
  <si>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</si>
  <si>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</si>
  <si>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</si>
  <si>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</si>
  <si>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</si>
  <si>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</si>
  <si>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</si>
  <si>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</si>
  <si>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</si>
  <si>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</si>
  <si>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</si>
  <si>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</si>
  <si>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</si>
  <si>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</si>
  <si>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</si>
  <si>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</si>
  <si>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</si>
  <si>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</si>
  <si>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</si>
  <si>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</si>
  <si>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</si>
  <si>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</si>
  <si>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</si>
  <si>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</si>
  <si>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</si>
  <si>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</si>
  <si>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</si>
  <si>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</si>
  <si>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</si>
  <si>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</si>
  <si>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</si>
  <si>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</si>
  <si>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</si>
  <si>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</si>
  <si>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</si>
  <si>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</si>
  <si>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</si>
  <si>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</si>
  <si>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</si>
  <si>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</si>
  <si>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</si>
  <si>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</si>
  <si>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</si>
  <si>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</si>
  <si>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</si>
  <si>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</si>
  <si>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</si>
  <si>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</si>
  <si>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</si>
  <si>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</si>
  <si>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</si>
  <si>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</si>
  <si>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</si>
  <si>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</si>
  <si>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</si>
  <si>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</si>
  <si>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</si>
  <si>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</si>
  <si>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</si>
  <si>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</si>
  <si>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</si>
  <si>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</si>
  <si>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</si>
  <si>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</si>
  <si>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</si>
  <si>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</si>
  <si>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</si>
  <si>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</si>
  <si>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</si>
  <si>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</si>
  <si>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</si>
  <si>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</si>
  <si>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</si>
  <si>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</si>
  <si>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</si>
  <si>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</si>
  <si>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</si>
  <si>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</si>
  <si>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</si>
  <si>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</si>
  <si>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</si>
  <si>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</si>
  <si>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</si>
  <si>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</si>
  <si>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</si>
  <si>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</si>
  <si>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</si>
  <si>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</si>
  <si>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</si>
  <si>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</si>
  <si>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</si>
  <si>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</si>
  <si>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</si>
  <si>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</si>
  <si>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</si>
  <si>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</si>
  <si>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</si>
  <si>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</si>
  <si>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</si>
  <si>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</si>
  <si>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</si>
  <si>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</si>
  <si>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</si>
  <si>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</si>
  <si>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</si>
  <si>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</si>
  <si>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</si>
  <si>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</si>
  <si>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</si>
  <si>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</si>
  <si>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</si>
  <si>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</si>
  <si>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</si>
  <si>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</si>
  <si>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</si>
  <si>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</si>
  <si>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</si>
  <si>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</si>
  <si>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</si>
  <si>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</si>
  <si>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</si>
  <si>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</si>
  <si>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</si>
  <si>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</si>
  <si>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</si>
  <si>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</si>
  <si>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</si>
  <si>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</si>
  <si>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</si>
  <si>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</si>
  <si>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</si>
  <si>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</si>
  <si>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</si>
  <si>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</si>
  <si>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</si>
  <si>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</si>
  <si>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</si>
  <si>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</si>
  <si>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</si>
  <si>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</si>
  <si>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</si>
  <si>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</si>
  <si>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</si>
  <si>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</si>
  <si>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</si>
  <si>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</si>
  <si>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</si>
  <si>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</si>
  <si>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</si>
  <si>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</si>
  <si>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</si>
  <si>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</si>
  <si>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</si>
  <si>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</si>
  <si>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</si>
  <si>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</si>
  <si>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</si>
  <si>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</si>
  <si>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</si>
  <si>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</si>
  <si>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</si>
  <si>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</si>
  <si>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</si>
  <si>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</si>
  <si>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</si>
  <si>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</si>
  <si>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</si>
  <si>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</si>
  <si>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</si>
  <si>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</si>
  <si>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</si>
  <si>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</si>
  <si>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</si>
  <si>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</si>
  <si>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</si>
  <si>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</si>
  <si>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</si>
  <si>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</si>
  <si>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</si>
  <si>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</si>
  <si>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</si>
  <si>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</si>
  <si>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</si>
  <si>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</si>
  <si>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</si>
  <si>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</si>
  <si>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</si>
  <si>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</si>
  <si>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</si>
  <si>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</si>
  <si>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</si>
  <si>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</si>
  <si>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</si>
  <si>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</si>
  <si>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</si>
  <si>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</si>
  <si>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</si>
  <si>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</si>
  <si>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</si>
  <si>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</si>
  <si>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</si>
  <si>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</si>
  <si>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</si>
  <si>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</si>
  <si>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</si>
  <si>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</si>
  <si>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</si>
  <si>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</si>
  <si>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</si>
  <si>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</si>
  <si>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</si>
  <si>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</si>
  <si>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</si>
  <si>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</si>
  <si>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</si>
  <si>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</si>
  <si>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</si>
  <si>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</si>
  <si>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</si>
  <si>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</si>
  <si>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</si>
  <si>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</si>
  <si>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</si>
  <si>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</si>
  <si>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</si>
  <si>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</si>
  <si>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</si>
  <si>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</si>
  <si>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</si>
  <si>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</si>
  <si>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</si>
  <si>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</si>
  <si>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</si>
  <si>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</si>
  <si>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</si>
  <si>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</si>
  <si>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</si>
  <si>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</si>
  <si>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</si>
  <si>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</si>
  <si>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</si>
  <si>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</si>
  <si>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</si>
  <si>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</si>
  <si>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</si>
  <si>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</si>
  <si>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</si>
  <si>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</si>
  <si>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</si>
  <si>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</si>
  <si>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</si>
  <si>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</si>
  <si>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</si>
  <si>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</si>
  <si>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</si>
  <si>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</si>
  <si>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</si>
  <si>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</si>
  <si>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</si>
  <si>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</si>
  <si>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</si>
  <si>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</si>
  <si>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</si>
  <si>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</si>
  <si>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</si>
  <si>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</si>
  <si>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</si>
  <si>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</si>
  <si>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</si>
  <si>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</si>
  <si>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</si>
  <si>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</si>
  <si>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</si>
  <si>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</si>
  <si>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</si>
  <si>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</si>
  <si>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</si>
  <si>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</si>
  <si>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</si>
  <si>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</si>
  <si>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</si>
  <si>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</si>
  <si>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</si>
  <si>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</si>
  <si>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</si>
  <si>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</si>
  <si>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</si>
  <si>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</si>
  <si>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</si>
  <si>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</si>
  <si>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</si>
  <si>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</si>
  <si>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</si>
  <si>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</si>
  <si>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</si>
  <si>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</si>
  <si>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</si>
  <si>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</si>
  <si>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</si>
  <si>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</si>
  <si>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</si>
  <si>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</si>
  <si>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</si>
  <si>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</si>
  <si>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</si>
  <si>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</si>
  <si>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</si>
  <si>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</si>
  <si>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</si>
  <si>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</si>
  <si>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</si>
  <si>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</si>
  <si>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</si>
  <si>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</si>
  <si>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</si>
  <si>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</si>
  <si>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</si>
  <si>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</si>
  <si>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</si>
  <si>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</si>
  <si>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</si>
  <si>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</si>
  <si>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</si>
  <si>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</si>
  <si>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</si>
  <si>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</si>
  <si>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</si>
  <si>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</si>
  <si>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</si>
  <si>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</si>
  <si>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</si>
  <si>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</si>
  <si>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</si>
  <si>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</si>
  <si>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</si>
  <si>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</si>
  <si>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</si>
  <si>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</si>
  <si>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</si>
  <si>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</si>
  <si>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</si>
  <si>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</si>
  <si>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</si>
  <si>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</si>
  <si>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</si>
  <si>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</si>
  <si>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</si>
  <si>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</si>
  <si>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</si>
  <si>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</si>
  <si>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</si>
  <si>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</si>
  <si>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</si>
  <si>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</si>
  <si>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</si>
  <si>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</si>
  <si>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</si>
  <si>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</si>
  <si>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</si>
  <si>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</si>
  <si>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</si>
  <si>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</si>
  <si>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</si>
  <si>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</si>
  <si>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</si>
  <si>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</si>
  <si>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</si>
  <si>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</si>
  <si>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</si>
  <si>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</si>
  <si>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</si>
  <si>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</si>
  <si>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</si>
  <si>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</si>
  <si>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</si>
  <si>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</si>
  <si>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</si>
  <si>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</si>
  <si>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</si>
  <si>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</si>
  <si>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</si>
  <si>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</si>
  <si>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</si>
  <si>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</si>
  <si>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</si>
  <si>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</si>
  <si>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</si>
  <si>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</si>
  <si>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</si>
  <si>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</si>
  <si>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</si>
  <si>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</si>
  <si>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</si>
  <si>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</si>
  <si>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</si>
  <si>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</si>
  <si>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</si>
  <si>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</si>
  <si>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</si>
  <si>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</si>
  <si>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</si>
  <si>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</si>
  <si>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</si>
  <si>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</si>
  <si>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</si>
  <si>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</si>
  <si>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</si>
  <si>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</si>
  <si>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</si>
  <si>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</si>
  <si>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</si>
  <si>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</si>
  <si>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</si>
  <si>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</si>
  <si>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</si>
  <si>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</si>
  <si>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</si>
  <si>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</si>
  <si>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</si>
  <si>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</si>
  <si>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</si>
  <si>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</si>
  <si>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</si>
  <si>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</si>
  <si>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</si>
  <si>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</si>
  <si>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</si>
  <si>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</si>
  <si>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</si>
  <si>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</si>
  <si>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</si>
  <si>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</si>
  <si>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</si>
  <si>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</si>
  <si>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</si>
  <si>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</si>
  <si>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</si>
  <si>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</si>
  <si>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</si>
  <si>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</si>
  <si>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</si>
  <si>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</si>
  <si>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</si>
  <si>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</si>
  <si>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</si>
  <si>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</si>
  <si>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</si>
  <si>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</si>
  <si>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</si>
  <si>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</si>
  <si>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</si>
  <si>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</si>
  <si>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</si>
  <si>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</si>
  <si>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</si>
  <si>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</si>
  <si>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</si>
  <si>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</si>
  <si>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</si>
  <si>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</si>
  <si>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</si>
  <si>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</si>
  <si>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</si>
  <si>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</si>
  <si>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</si>
  <si>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</si>
  <si>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</si>
  <si>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</si>
  <si>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</si>
  <si>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</si>
  <si>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</si>
  <si>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</si>
  <si>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</si>
  <si>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</si>
  <si>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</si>
  <si>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</si>
  <si>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</si>
  <si>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</si>
  <si>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</si>
  <si>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</si>
  <si>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</si>
  <si>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</si>
  <si>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</si>
  <si>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</si>
  <si>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</si>
  <si>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</si>
  <si>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</si>
  <si>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</si>
  <si>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</si>
  <si>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</si>
  <si>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</si>
  <si>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</si>
  <si>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</si>
  <si>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</si>
  <si>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</si>
  <si>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</si>
  <si>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</si>
  <si>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</si>
  <si>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</si>
  <si>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</si>
  <si>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</si>
  <si>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</si>
  <si>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</si>
  <si>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</si>
  <si>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</si>
  <si>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</si>
  <si>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</si>
  <si>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</si>
  <si>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</si>
  <si>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</si>
  <si>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</si>
  <si>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</si>
  <si>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</si>
  <si>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</si>
  <si>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</si>
  <si>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</si>
  <si>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</si>
  <si>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</si>
  <si>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</si>
  <si>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</si>
  <si>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</si>
  <si>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</si>
  <si>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</si>
  <si>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</si>
  <si>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</si>
  <si>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</si>
  <si>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</si>
  <si>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</si>
  <si>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</si>
  <si>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</si>
  <si>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</si>
  <si>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</si>
  <si>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</si>
  <si>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</si>
  <si>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</si>
  <si>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</si>
  <si>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</si>
  <si>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</si>
  <si>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</si>
  <si>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</si>
  <si>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</si>
  <si>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</si>
  <si>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</si>
  <si>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</si>
  <si>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</si>
  <si>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</si>
  <si>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</si>
  <si>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</si>
  <si>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</si>
  <si>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</si>
  <si>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</si>
  <si>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</si>
  <si>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</si>
  <si>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</si>
  <si>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</si>
  <si>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</si>
  <si>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</si>
  <si>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</si>
  <si>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</si>
  <si>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</si>
  <si>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</si>
  <si>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</si>
  <si>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</si>
  <si>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</si>
  <si>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</si>
  <si>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</si>
  <si>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</si>
  <si>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</si>
  <si>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</si>
  <si>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</si>
  <si>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</si>
  <si>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</si>
  <si>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</si>
  <si>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</si>
  <si>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</si>
  <si>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</si>
  <si>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</si>
  <si>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</si>
  <si>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</si>
  <si>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</si>
  <si>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</si>
  <si>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</si>
  <si>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</si>
  <si>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</si>
  <si>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</si>
  <si>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</si>
  <si>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</si>
  <si>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</si>
  <si>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</si>
  <si>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</si>
  <si>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</si>
  <si>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</si>
  <si>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</si>
  <si>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</si>
  <si>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</si>
  <si>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</si>
  <si>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</si>
  <si>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</si>
  <si>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</si>
  <si>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</si>
  <si>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</si>
  <si>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</si>
  <si>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</si>
  <si>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</si>
  <si>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</si>
  <si>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</si>
  <si>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</si>
  <si>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</si>
  <si>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</si>
  <si>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</si>
  <si>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</si>
  <si>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</si>
  <si>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</si>
  <si>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</si>
  <si>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</si>
  <si>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</si>
  <si>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</si>
  <si>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</si>
  <si>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</si>
  <si>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</si>
  <si>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</si>
  <si>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</si>
  <si>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</si>
  <si>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</si>
  <si>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</si>
  <si>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</si>
  <si>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</si>
  <si>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</si>
  <si>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</si>
  <si>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</si>
  <si>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</si>
  <si>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</si>
  <si>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</si>
  <si>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</si>
  <si>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</si>
  <si>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</si>
  <si>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</si>
  <si>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</si>
  <si>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</si>
  <si>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</si>
  <si>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</si>
  <si>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</si>
  <si>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</si>
  <si>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</si>
  <si>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</si>
  <si>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</si>
  <si>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</si>
  <si>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</si>
  <si>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</si>
  <si>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</si>
  <si>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</si>
  <si>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</si>
  <si>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</si>
  <si>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</si>
  <si>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</si>
  <si>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</si>
  <si>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</si>
  <si>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</si>
  <si>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</si>
  <si>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</si>
  <si>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</si>
  <si>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</si>
  <si>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</si>
  <si>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</si>
  <si>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</si>
  <si>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</si>
  <si>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</si>
  <si>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</si>
  <si>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</si>
  <si>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</si>
  <si>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</si>
  <si>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</si>
  <si>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</si>
  <si>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</si>
  <si>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</si>
  <si>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</si>
  <si>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</si>
  <si>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</si>
  <si>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</si>
  <si>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</si>
  <si>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</si>
  <si>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</si>
  <si>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</si>
  <si>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</si>
  <si>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</si>
  <si>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</si>
  <si>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</si>
  <si>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</si>
  <si>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</si>
  <si>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</si>
  <si>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</si>
  <si>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</si>
  <si>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</si>
  <si>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</si>
  <si>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</si>
  <si>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</si>
  <si>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</si>
  <si>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</si>
  <si>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</si>
  <si>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</si>
  <si>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</si>
  <si>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</si>
  <si>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</si>
  <si>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</si>
  <si>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</si>
  <si>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</si>
  <si>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</si>
  <si>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</si>
  <si>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</si>
  <si>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</si>
  <si>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</si>
  <si>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</si>
  <si>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</si>
  <si>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</si>
  <si>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</si>
  <si>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</si>
  <si>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</si>
  <si>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</si>
  <si>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</si>
  <si>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</si>
  <si>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</si>
  <si>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</si>
  <si>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</si>
  <si>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</si>
  <si>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</si>
  <si>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</si>
  <si>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</si>
  <si>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</si>
  <si>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</si>
  <si>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</si>
  <si>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</si>
  <si>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</si>
  <si>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</si>
  <si>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</si>
  <si>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</si>
  <si>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</si>
  <si>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</si>
  <si>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</si>
  <si>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</si>
  <si>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</si>
  <si>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</si>
  <si>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</si>
  <si>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</si>
  <si>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</si>
  <si>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</si>
  <si>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</si>
  <si>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</si>
  <si>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</si>
  <si>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</si>
  <si>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</si>
  <si>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</si>
  <si>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</si>
  <si>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</si>
  <si>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</si>
  <si>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</si>
  <si>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</si>
  <si>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</si>
  <si>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</si>
  <si>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</si>
  <si>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</si>
  <si>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</si>
  <si>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</si>
  <si>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</si>
  <si>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</si>
  <si>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</si>
  <si>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</si>
  <si>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</si>
  <si>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</si>
  <si>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</si>
  <si>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</si>
  <si>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</si>
  <si>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</si>
  <si>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</si>
  <si>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</si>
  <si>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</si>
  <si>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</si>
  <si>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</si>
  <si>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</si>
  <si>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</si>
  <si>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</si>
  <si>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</si>
  <si>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</si>
  <si>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</si>
  <si>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</si>
  <si>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</si>
  <si>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</si>
  <si>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</si>
  <si>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</si>
  <si>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</si>
  <si>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</si>
  <si>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</si>
  <si>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</si>
  <si>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</si>
  <si>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</si>
  <si>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</si>
  <si>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</si>
  <si>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</si>
  <si>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</si>
  <si>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</si>
  <si>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</si>
  <si>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</si>
  <si>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</si>
  <si>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</si>
  <si>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</si>
  <si>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</si>
  <si>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</si>
  <si>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</si>
  <si>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</si>
  <si>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</si>
  <si>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</si>
  <si>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</si>
  <si>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</si>
  <si>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</si>
  <si>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</si>
  <si>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</si>
  <si>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</si>
  <si>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</si>
  <si>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</si>
  <si>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</si>
  <si>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</si>
  <si>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</si>
  <si>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</si>
  <si>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</si>
  <si>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</si>
  <si>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</si>
  <si>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</si>
  <si>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</si>
  <si>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</si>
  <si>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</si>
  <si>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</si>
  <si>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</si>
  <si>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</si>
  <si>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</si>
  <si>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</si>
  <si>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</si>
  <si>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</si>
  <si>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</si>
  <si>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</si>
  <si>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</si>
  <si>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</si>
  <si>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</si>
  <si>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</si>
  <si>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</si>
  <si>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</si>
  <si>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</si>
  <si>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</si>
  <si>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</si>
  <si>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</si>
  <si>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</si>
  <si>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</si>
  <si>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</si>
  <si>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</si>
  <si>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</si>
  <si>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</si>
  <si>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</si>
  <si>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</si>
  <si>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</si>
  <si>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</si>
  <si>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</si>
  <si>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</si>
  <si>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</si>
  <si>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</si>
  <si>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</si>
  <si>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</si>
  <si>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</si>
  <si>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</si>
  <si>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</si>
  <si>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</si>
  <si>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</si>
  <si>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</si>
  <si>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</si>
  <si>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</si>
  <si>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</si>
  <si>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</si>
  <si>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</si>
  <si>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</si>
  <si>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</si>
  <si>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</si>
  <si>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</si>
  <si>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</si>
  <si>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</si>
  <si>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</si>
  <si>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</si>
  <si>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</si>
  <si>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</si>
  <si>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</si>
  <si>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</si>
  <si>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</si>
  <si>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</si>
  <si>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</si>
  <si>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</si>
  <si>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</si>
  <si>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</si>
  <si>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</si>
  <si>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</si>
  <si>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</si>
  <si>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</si>
  <si>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</si>
  <si>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</si>
  <si>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</si>
  <si>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</si>
  <si>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</si>
  <si>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</si>
  <si>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</si>
  <si>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</si>
  <si>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</si>
  <si>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</si>
  <si>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</si>
  <si>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</si>
  <si>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</si>
  <si>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</si>
  <si>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</si>
  <si>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</si>
  <si>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</si>
  <si>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</si>
  <si>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</si>
  <si>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</si>
  <si>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</si>
  <si>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</si>
  <si>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</si>
  <si>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</si>
  <si>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</si>
  <si>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</si>
  <si>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</si>
  <si>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</si>
  <si>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</si>
  <si>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</si>
  <si>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</si>
  <si>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</si>
  <si>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</si>
  <si>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</si>
  <si>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</si>
  <si>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</si>
  <si>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</si>
  <si>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</si>
  <si>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</si>
  <si>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</si>
  <si>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</si>
  <si>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</si>
  <si>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</si>
  <si>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</si>
  <si>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</si>
  <si>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</si>
  <si>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</si>
  <si>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</si>
  <si>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</si>
  <si>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</si>
  <si>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</si>
  <si>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</si>
  <si>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</si>
  <si>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</si>
  <si>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</si>
  <si>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</si>
  <si>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</si>
  <si>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</si>
  <si>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</si>
  <si>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</si>
  <si>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</si>
  <si>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</si>
  <si>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</si>
  <si>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</si>
  <si>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</si>
  <si>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</si>
  <si>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</si>
  <si>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</si>
  <si>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</si>
  <si>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</si>
  <si>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</si>
  <si>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</si>
  <si>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</si>
  <si>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</si>
  <si>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</si>
  <si>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</si>
  <si>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</si>
  <si>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</si>
  <si>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</si>
  <si>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</si>
  <si>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</si>
  <si>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</si>
  <si>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</si>
  <si>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</si>
  <si>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</si>
  <si>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</si>
  <si>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</si>
  <si>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</si>
  <si>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</si>
  <si>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</si>
  <si>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</si>
  <si>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</si>
  <si>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</si>
  <si>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</si>
  <si>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</si>
  <si>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</si>
  <si>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</si>
  <si>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</si>
  <si>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</si>
  <si>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</si>
  <si>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</si>
  <si>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</si>
  <si>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</si>
  <si>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</si>
  <si>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</si>
  <si>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</si>
  <si>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</si>
  <si>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</si>
  <si>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</si>
  <si>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</si>
  <si>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</si>
  <si>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</si>
  <si>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</si>
  <si>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</si>
  <si>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</si>
  <si>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</si>
  <si>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</si>
  <si>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</si>
  <si>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</si>
  <si>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</si>
  <si>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</si>
  <si>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</si>
  <si>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</si>
  <si>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</si>
  <si>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</si>
  <si>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</si>
  <si>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</si>
  <si>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</si>
  <si>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</si>
  <si>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</si>
  <si>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</si>
  <si>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</si>
  <si>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</si>
  <si>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</si>
  <si>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</si>
  <si>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</si>
  <si>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</si>
  <si>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</si>
  <si>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</si>
  <si>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</si>
  <si>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</si>
  <si>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</si>
  <si>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</si>
  <si>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</si>
  <si>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</si>
  <si>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</si>
  <si>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</si>
  <si>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</si>
  <si>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</si>
  <si>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</si>
  <si>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</si>
  <si>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</si>
  <si>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</si>
  <si>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</si>
  <si>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</si>
  <si>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</si>
  <si>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</si>
  <si>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</si>
  <si>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</si>
  <si>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</si>
  <si>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</si>
  <si>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</si>
  <si>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</si>
  <si>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</si>
  <si>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</si>
  <si>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</si>
  <si>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</si>
  <si>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</si>
  <si>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</si>
  <si>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</si>
  <si>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</si>
  <si>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</si>
  <si>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</si>
  <si>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</si>
  <si>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</si>
  <si>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</si>
  <si>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</si>
  <si>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</si>
  <si>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</si>
  <si>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</si>
  <si>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</si>
  <si>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</si>
  <si>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</si>
  <si>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</si>
  <si>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</si>
  <si>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</si>
  <si>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</si>
  <si>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</si>
  <si>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</si>
  <si>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</si>
  <si>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</si>
  <si>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</si>
  <si>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</si>
  <si>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</si>
  <si>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</si>
  <si>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</si>
  <si>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</si>
  <si>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</si>
  <si>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</si>
  <si>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</si>
  <si>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</si>
  <si>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</si>
  <si>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</si>
  <si>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</si>
  <si>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</si>
  <si>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</si>
  <si>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</si>
  <si>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</si>
  <si>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</si>
  <si>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</si>
  <si>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</si>
  <si>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</si>
  <si>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</si>
  <si>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</si>
  <si>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</si>
  <si>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</si>
  <si>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</si>
  <si>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</si>
  <si>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</si>
  <si>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</si>
  <si>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</si>
  <si>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</si>
  <si>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</si>
  <si>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</si>
  <si>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</si>
  <si>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</si>
  <si>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</si>
  <si>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</si>
  <si>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</si>
  <si>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</si>
  <si>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</si>
  <si>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</si>
  <si>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</si>
  <si>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</si>
  <si>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</si>
  <si>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</si>
  <si>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</si>
  <si>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</si>
  <si>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</si>
  <si>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</si>
  <si>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</si>
  <si>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</si>
  <si>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</si>
  <si>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</si>
  <si>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</si>
  <si>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</si>
  <si>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</si>
  <si>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</si>
  <si>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</si>
  <si>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</si>
  <si>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</si>
  <si>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</si>
  <si>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</si>
  <si>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</si>
  <si>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</si>
  <si>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</si>
  <si>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</si>
  <si>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</si>
  <si>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</si>
  <si>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</si>
  <si>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</si>
  <si>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</si>
  <si>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</si>
  <si>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</si>
  <si>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</si>
  <si>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</si>
  <si>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</si>
  <si>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</si>
  <si>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</si>
  <si>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</si>
  <si>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</si>
  <si>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</si>
  <si>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</si>
  <si>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</si>
  <si>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</si>
  <si>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</si>
  <si>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</si>
  <si>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</si>
  <si>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</si>
  <si>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</si>
  <si>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</si>
  <si>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</si>
  <si>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</si>
  <si>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</si>
  <si>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</si>
  <si>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</si>
  <si>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</si>
  <si>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</si>
  <si>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</si>
  <si>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</si>
  <si>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</si>
  <si>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</si>
  <si>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</si>
  <si>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</si>
  <si>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</si>
  <si>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</si>
  <si>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</si>
  <si>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</si>
  <si>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</si>
  <si>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</si>
  <si>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</si>
  <si>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</si>
  <si>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</si>
  <si>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</si>
  <si>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</si>
  <si>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</si>
  <si>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</si>
  <si>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</si>
  <si>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</si>
  <si>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</si>
  <si>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</si>
  <si>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</si>
  <si>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</si>
  <si>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</si>
  <si>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</si>
  <si>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</si>
  <si>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</si>
  <si>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</si>
  <si>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</si>
  <si>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</si>
  <si>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</si>
  <si>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</si>
  <si>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</si>
  <si>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</si>
  <si>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</si>
  <si>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</si>
  <si>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</si>
  <si>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</si>
  <si>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</si>
  <si>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</si>
  <si>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</si>
  <si>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</si>
  <si>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</si>
  <si>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</si>
  <si>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</si>
  <si>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</si>
  <si>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</si>
  <si>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</si>
  <si>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</si>
  <si>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</si>
  <si>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</si>
  <si>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</si>
  <si>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</si>
  <si>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</si>
  <si>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</si>
  <si>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</si>
  <si>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</si>
  <si>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</si>
  <si>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</si>
  <si>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</si>
  <si>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</si>
  <si>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</si>
  <si>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</si>
  <si>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</si>
  <si>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</si>
  <si>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</si>
  <si>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</si>
  <si>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</si>
  <si>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</si>
  <si>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</si>
  <si>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</si>
  <si>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</si>
  <si>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</si>
  <si>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</si>
  <si>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</si>
  <si>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</si>
  <si>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</si>
  <si>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</si>
  <si>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</si>
  <si>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</si>
  <si>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</si>
  <si>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</si>
  <si>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</si>
  <si>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</si>
  <si>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</si>
  <si>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</si>
  <si>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</si>
  <si>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</si>
  <si>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</si>
  <si>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</si>
  <si>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</si>
  <si>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</si>
  <si>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</si>
  <si>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</si>
  <si>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</si>
  <si>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</si>
  <si>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</si>
  <si>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</si>
  <si>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</si>
  <si>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</si>
  <si>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</si>
  <si>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</si>
  <si>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</si>
  <si>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</si>
  <si>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</si>
  <si>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</si>
  <si>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</si>
  <si>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</si>
  <si>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</si>
  <si>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</si>
  <si>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</si>
  <si>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</si>
  <si>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</si>
  <si>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</si>
  <si>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</si>
  <si>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</si>
  <si>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</si>
  <si>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</si>
  <si>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</si>
  <si>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</si>
  <si>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</si>
  <si>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</si>
  <si>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</si>
  <si>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</si>
  <si>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</si>
  <si>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</si>
  <si>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</si>
  <si>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</si>
  <si>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</si>
  <si>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</si>
  <si>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</si>
  <si>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</si>
  <si>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</si>
  <si>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</si>
  <si>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</si>
  <si>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</si>
  <si>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</si>
  <si>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</si>
  <si>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</si>
  <si>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</si>
  <si>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</si>
  <si>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</si>
  <si>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</si>
  <si>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</si>
  <si>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</si>
  <si>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</si>
  <si>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</si>
  <si>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</si>
  <si>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</si>
  <si>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</si>
  <si>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</si>
  <si>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</si>
  <si>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</si>
  <si>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</si>
  <si>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</si>
  <si>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</si>
  <si>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</si>
  <si>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</si>
  <si>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</si>
  <si>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</si>
  <si>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</si>
  <si>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</si>
  <si>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</si>
  <si>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</si>
  <si>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</si>
  <si>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</si>
  <si>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</si>
  <si>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</si>
  <si>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</si>
  <si>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</si>
  <si>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</si>
  <si>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</si>
  <si>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</si>
  <si>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</si>
  <si>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</si>
  <si>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</si>
  <si>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</si>
  <si>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</si>
  <si>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</si>
  <si>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</si>
  <si>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</si>
  <si>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</si>
  <si>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</si>
  <si>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</si>
  <si>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</si>
  <si>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</si>
  <si>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</si>
  <si>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</si>
  <si>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</si>
  <si>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</si>
  <si>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</si>
  <si>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</si>
  <si>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</si>
  <si>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</si>
  <si>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</si>
  <si>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</si>
  <si>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</si>
  <si>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</si>
  <si>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</si>
  <si>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</si>
  <si>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</si>
  <si>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</si>
  <si>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</si>
  <si>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</si>
  <si>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</si>
  <si>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</si>
  <si>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</si>
  <si>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</si>
  <si>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</si>
  <si>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</si>
  <si>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</si>
  <si>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</si>
  <si>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</si>
  <si>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</si>
  <si>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</si>
  <si>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</si>
  <si>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</si>
  <si>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</si>
  <si>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</si>
  <si>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</si>
  <si>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</si>
  <si>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</si>
  <si>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</si>
  <si>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</si>
  <si>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</si>
  <si>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</si>
  <si>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</si>
  <si>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</si>
  <si>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</si>
  <si>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</si>
  <si>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</si>
  <si>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</si>
  <si>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</si>
  <si>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</si>
  <si>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</si>
  <si>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</si>
  <si>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</si>
  <si>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</si>
  <si>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</si>
  <si>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</si>
  <si>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</si>
  <si>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</si>
  <si>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</si>
  <si>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</si>
  <si>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</si>
  <si>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</si>
  <si>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</si>
  <si>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</si>
  <si>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</si>
  <si>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</si>
  <si>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</si>
  <si>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</si>
  <si>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</si>
  <si>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</si>
  <si>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</si>
  <si>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</si>
  <si>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</si>
  <si>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</si>
  <si>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</si>
  <si>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</si>
  <si>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</si>
  <si>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</si>
  <si>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</si>
  <si>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</si>
  <si>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</si>
  <si>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</si>
  <si>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</si>
  <si>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</si>
  <si>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</si>
  <si>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</si>
  <si>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</si>
  <si>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</si>
  <si>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</si>
  <si>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</si>
  <si>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</si>
  <si>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</si>
  <si>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</si>
  <si>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</si>
  <si>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</si>
  <si>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</si>
  <si>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</si>
  <si>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</si>
  <si>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</si>
  <si>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</si>
  <si>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</si>
  <si>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</si>
  <si>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</si>
  <si>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</si>
  <si>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</si>
  <si>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</si>
  <si>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</si>
  <si>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</si>
  <si>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</si>
  <si>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</si>
  <si>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</si>
  <si>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</si>
  <si>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</si>
  <si>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</si>
  <si>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</si>
  <si>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</si>
  <si>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</si>
  <si>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</si>
  <si>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</si>
  <si>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</si>
  <si>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</si>
  <si>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</si>
  <si>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</si>
  <si>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</si>
  <si>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</si>
  <si>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</si>
  <si>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</si>
  <si>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</si>
  <si>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</si>
  <si>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</si>
  <si>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</si>
  <si>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</si>
  <si>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</si>
  <si>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</si>
  <si>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</si>
  <si>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</si>
  <si>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</si>
  <si>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</si>
  <si>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</si>
  <si>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</si>
  <si>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</si>
  <si>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</si>
  <si>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</si>
  <si>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</si>
  <si>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</si>
  <si>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</si>
  <si>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</si>
  <si>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</si>
  <si>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</si>
  <si>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</si>
  <si>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</si>
  <si>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</si>
  <si>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</si>
  <si>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</si>
  <si>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</si>
  <si>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</si>
  <si>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</si>
  <si>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</si>
  <si>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</si>
  <si>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</si>
  <si>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</si>
  <si>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</si>
  <si>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</si>
  <si>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</si>
  <si>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</si>
  <si>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</si>
  <si>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</si>
  <si>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</si>
  <si>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</si>
  <si>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</si>
  <si>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</si>
  <si>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</si>
  <si>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</si>
  <si>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</si>
  <si>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</si>
  <si>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</si>
  <si>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</si>
  <si>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</si>
  <si>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</si>
  <si>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</si>
  <si>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</si>
  <si>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</si>
  <si>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</si>
  <si>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</si>
  <si>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</si>
  <si>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</si>
  <si>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</si>
  <si>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</si>
  <si>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</si>
  <si>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</si>
  <si>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</si>
  <si>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</si>
  <si>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</si>
  <si>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</si>
  <si>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</si>
  <si>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</si>
  <si>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</si>
  <si>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</si>
  <si>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</si>
  <si>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</si>
  <si>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</si>
  <si>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</si>
  <si>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</si>
  <si>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</si>
  <si>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</si>
  <si>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</si>
  <si>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</si>
  <si>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</si>
  <si>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</si>
  <si>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</si>
  <si>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</si>
  <si>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</si>
  <si>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</si>
  <si>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</si>
  <si>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</si>
  <si>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</si>
  <si>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</si>
  <si>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</si>
  <si>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</si>
  <si>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</si>
  <si>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</si>
  <si>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</si>
  <si>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</si>
  <si>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</si>
  <si>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</si>
  <si>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</si>
  <si>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</si>
  <si>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</si>
  <si>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</si>
  <si>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</si>
  <si>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</si>
  <si>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</si>
  <si>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</si>
  <si>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</si>
  <si>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</si>
  <si>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</si>
  <si>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</si>
  <si>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</si>
  <si>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</si>
  <si>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</si>
  <si>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</si>
  <si>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</si>
  <si>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</si>
  <si>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</si>
  <si>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</si>
  <si>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</si>
  <si>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</si>
  <si>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</si>
  <si>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</si>
  <si>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</si>
  <si>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</si>
  <si>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</si>
  <si>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</si>
  <si>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</si>
  <si>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</si>
  <si>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</si>
  <si>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</si>
  <si>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</si>
  <si>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</si>
  <si>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</si>
  <si>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</si>
  <si>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</si>
  <si>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</si>
  <si>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</si>
  <si>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</si>
  <si>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</si>
  <si>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</si>
  <si>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</si>
  <si>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</si>
  <si>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</si>
  <si>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</si>
  <si>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</si>
  <si>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</si>
  <si>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</si>
  <si>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</si>
  <si>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</si>
  <si>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</si>
  <si>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</si>
  <si>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</si>
  <si>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</si>
  <si>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</si>
  <si>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</si>
  <si>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</si>
  <si>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</si>
  <si>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</si>
  <si>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</si>
  <si>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</si>
  <si>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</si>
  <si>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</si>
  <si>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</si>
  <si>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</si>
  <si>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</si>
  <si>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</si>
  <si>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</si>
  <si>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</si>
  <si>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</si>
  <si>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</si>
  <si>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</si>
  <si>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</si>
  <si>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</si>
  <si>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</si>
  <si>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</si>
  <si>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</si>
  <si>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</si>
  <si>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</si>
  <si>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</si>
  <si>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</si>
  <si>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</si>
  <si>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</si>
  <si>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</si>
  <si>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</si>
  <si>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</si>
  <si>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</si>
  <si>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</si>
  <si>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</si>
  <si>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</si>
  <si>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</si>
  <si>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</si>
  <si>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</si>
  <si>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</si>
  <si>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</si>
  <si>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</si>
  <si>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</si>
  <si>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</si>
  <si>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</si>
  <si>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</si>
  <si>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</si>
  <si>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</si>
  <si>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</si>
  <si>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</si>
  <si>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</si>
  <si>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</si>
  <si>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</si>
  <si>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</si>
  <si>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</si>
  <si>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</si>
  <si>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</si>
  <si>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</si>
  <si>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</si>
  <si>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</si>
  <si>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</si>
  <si>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</si>
  <si>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</si>
  <si>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</si>
  <si>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</si>
  <si>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</si>
  <si>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</si>
  <si>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</si>
  <si>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</si>
  <si>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</si>
  <si>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</si>
  <si>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</si>
  <si>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</si>
  <si>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</si>
  <si>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</si>
  <si>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</si>
  <si>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</si>
  <si>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</si>
  <si>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</si>
  <si>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</si>
  <si>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</si>
  <si>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</si>
  <si>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</si>
  <si>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</si>
  <si>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</si>
  <si>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</si>
  <si>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</si>
  <si>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</si>
  <si>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</si>
  <si>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</si>
  <si>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</si>
  <si>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</si>
  <si>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</si>
  <si>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</si>
  <si>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</si>
  <si>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</si>
  <si>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</si>
  <si>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</si>
  <si>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</si>
  <si>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</si>
  <si>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</si>
  <si>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</si>
  <si>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</si>
  <si>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</si>
  <si>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</si>
  <si>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</si>
  <si>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</si>
  <si>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</si>
  <si>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</si>
  <si>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</si>
  <si>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</si>
  <si>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</si>
  <si>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</si>
  <si>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</si>
  <si>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</si>
  <si>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</si>
  <si>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</si>
  <si>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</si>
  <si>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</si>
  <si>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</si>
  <si>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</si>
  <si>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</si>
  <si>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</si>
  <si>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</si>
  <si>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</si>
  <si>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</si>
  <si>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</si>
  <si>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</si>
  <si>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</si>
  <si>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</si>
  <si>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</si>
  <si>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</si>
  <si>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</si>
  <si>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</si>
  <si>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</si>
  <si>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</si>
  <si>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</si>
  <si>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</si>
  <si>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</si>
  <si>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</si>
  <si>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</si>
  <si>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</si>
  <si>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</si>
  <si>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</si>
  <si>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</si>
  <si>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</si>
  <si>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</si>
  <si>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</si>
  <si>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</si>
  <si>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</si>
  <si>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</si>
  <si>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</si>
  <si>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</si>
  <si>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</si>
  <si>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</si>
  <si>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</si>
  <si>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</si>
  <si>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</si>
  <si>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</si>
  <si>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</si>
  <si>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</si>
  <si>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</si>
  <si>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</si>
  <si>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</si>
  <si>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</si>
  <si>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</si>
  <si>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</si>
  <si>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</si>
  <si>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</si>
  <si>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</si>
  <si>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</si>
  <si>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</si>
  <si>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</si>
  <si>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</si>
  <si>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</si>
  <si>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</si>
  <si>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</si>
  <si>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</si>
  <si>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</si>
  <si>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</si>
  <si>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</si>
  <si>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</si>
  <si>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</si>
  <si>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</si>
  <si>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</si>
  <si>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</si>
  <si>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</si>
  <si>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</si>
  <si>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</si>
  <si>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</si>
  <si>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</si>
  <si>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</si>
  <si>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</si>
  <si>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</si>
  <si>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</si>
  <si>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</si>
  <si>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</si>
  <si>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</si>
  <si>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</si>
  <si>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</si>
  <si>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</si>
  <si>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</si>
  <si>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</si>
  <si>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</si>
  <si>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</si>
  <si>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</si>
  <si>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</si>
  <si>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</si>
  <si>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</si>
  <si>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</si>
  <si>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</si>
  <si>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</si>
  <si>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</si>
  <si>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</si>
  <si>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</si>
  <si>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</si>
  <si>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</si>
  <si>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</si>
  <si>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</si>
  <si>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</si>
  <si>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</si>
  <si>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</si>
  <si>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</si>
  <si>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</si>
  <si>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</si>
  <si>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</si>
  <si>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</si>
  <si>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</si>
  <si>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</si>
  <si>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</si>
  <si>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</si>
  <si>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</si>
  <si>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</si>
  <si>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</si>
  <si>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</si>
  <si>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</si>
  <si>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</si>
  <si>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</si>
  <si>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</si>
  <si>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</si>
  <si>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</si>
  <si>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</si>
  <si>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</si>
  <si>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</si>
  <si>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</si>
  <si>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</si>
  <si>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</si>
  <si>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</si>
  <si>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</si>
  <si>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</si>
  <si>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</si>
  <si>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</si>
  <si>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</si>
  <si>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</si>
  <si>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</si>
  <si>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</si>
  <si>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</si>
  <si>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</si>
  <si>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</si>
  <si>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</si>
  <si>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</si>
  <si>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</si>
  <si>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</si>
  <si>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</si>
  <si>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</si>
  <si>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</si>
  <si>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</si>
  <si>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</si>
  <si>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</si>
  <si>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</si>
  <si>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</si>
  <si>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</si>
  <si>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</si>
  <si>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</si>
  <si>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</si>
  <si>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</si>
  <si>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</si>
  <si>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</si>
  <si>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</si>
  <si>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</si>
  <si>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</si>
  <si>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</si>
  <si>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</si>
  <si>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</si>
  <si>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</si>
  <si>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</si>
  <si>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</si>
  <si>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</si>
  <si>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</si>
  <si>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</si>
  <si>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</si>
  <si>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</si>
  <si>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</si>
  <si>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</si>
  <si>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</si>
  <si>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</si>
  <si>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</si>
  <si>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</si>
  <si>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</si>
  <si>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</si>
  <si>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</si>
  <si>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</si>
  <si>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</si>
  <si>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</si>
  <si>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</si>
  <si>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</si>
  <si>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</si>
  <si>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</si>
  <si>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</si>
  <si>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</si>
  <si>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</si>
  <si>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</si>
  <si>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</si>
  <si>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</si>
  <si>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</si>
  <si>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</si>
  <si>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</si>
  <si>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</si>
  <si>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</si>
  <si>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</si>
  <si>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</si>
  <si>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</si>
  <si>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</si>
  <si>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</si>
  <si>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</si>
  <si>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</si>
  <si>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</si>
  <si>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</si>
  <si>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</si>
  <si>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</si>
  <si>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</si>
  <si>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</si>
  <si>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</si>
  <si>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</si>
  <si>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</si>
  <si>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</si>
  <si>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</si>
  <si>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</si>
  <si>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</si>
  <si>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</si>
  <si>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</si>
  <si>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</si>
  <si>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</si>
  <si>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</si>
  <si>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</si>
  <si>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</si>
  <si>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</si>
  <si>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</si>
  <si>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</si>
  <si>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</si>
  <si>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</si>
  <si>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</si>
  <si>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</si>
  <si>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</si>
  <si>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</si>
  <si>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</si>
  <si>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</si>
  <si>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</si>
  <si>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</si>
  <si>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</si>
  <si>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</si>
  <si>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</si>
  <si>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</si>
  <si>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</si>
  <si>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</si>
  <si>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</si>
  <si>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</si>
  <si>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</si>
  <si>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</si>
  <si>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</si>
  <si>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</si>
  <si>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</si>
  <si>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</si>
  <si>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</si>
  <si>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</si>
  <si>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</si>
  <si>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</si>
  <si>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</si>
  <si>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</si>
  <si>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</si>
  <si>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</si>
  <si>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</si>
  <si>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</si>
  <si>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</si>
  <si>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</si>
  <si>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</si>
  <si>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</si>
  <si>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</si>
  <si>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</si>
  <si>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</si>
  <si>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</si>
  <si>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</si>
  <si>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</si>
  <si>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</si>
  <si>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</si>
  <si>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</si>
  <si>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</si>
  <si>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</si>
  <si>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</si>
  <si>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</si>
  <si>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</si>
  <si>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</si>
  <si>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</si>
  <si>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</si>
  <si>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</si>
  <si>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</si>
  <si>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</si>
  <si>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</si>
  <si>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</si>
  <si>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</si>
  <si>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</si>
  <si>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</si>
  <si>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</si>
  <si>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</si>
  <si>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</si>
  <si>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</si>
  <si>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</si>
  <si>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</si>
  <si>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</si>
  <si>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</si>
  <si>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</si>
  <si>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</si>
  <si>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</si>
  <si>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</si>
  <si>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</si>
  <si>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</si>
  <si>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</si>
  <si>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</si>
  <si>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</si>
  <si>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</si>
  <si>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</si>
  <si>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</si>
  <si>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</si>
  <si>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</si>
  <si>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</si>
  <si>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</si>
  <si>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</si>
  <si>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</si>
  <si>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</si>
  <si>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</si>
  <si>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</si>
  <si>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</si>
  <si>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</si>
  <si>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</si>
  <si>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</si>
  <si>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</si>
  <si>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</si>
  <si>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</si>
  <si>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</si>
  <si>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</si>
  <si>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</si>
  <si>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</si>
  <si>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</si>
  <si>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</si>
  <si>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</si>
  <si>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</si>
  <si>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</si>
  <si>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</si>
  <si>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</si>
  <si>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</si>
  <si>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</si>
  <si>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</si>
  <si>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</si>
  <si>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</si>
  <si>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</si>
  <si>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</si>
  <si>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</si>
  <si>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</si>
  <si>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</si>
  <si>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</si>
  <si>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</si>
  <si>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</si>
  <si>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</si>
  <si>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</si>
  <si>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</si>
  <si>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</si>
  <si>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</si>
  <si>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</si>
  <si>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</si>
  <si>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</si>
  <si>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</si>
  <si>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</si>
  <si>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</si>
  <si>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</si>
  <si>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</si>
  <si>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</si>
  <si>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</si>
  <si>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</si>
  <si>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</si>
  <si>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</si>
  <si>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</si>
  <si>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</si>
  <si>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</si>
  <si>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</si>
  <si>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</si>
  <si>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</si>
  <si>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</si>
  <si>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</si>
  <si>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</si>
  <si>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</si>
  <si>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</si>
  <si>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</si>
  <si>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</si>
  <si>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</si>
  <si>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</si>
  <si>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</si>
  <si>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</si>
  <si>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</si>
  <si>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</si>
  <si>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</si>
  <si>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</si>
  <si>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</si>
  <si>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</si>
  <si>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</si>
  <si>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</si>
  <si>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</si>
  <si>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</si>
  <si>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</si>
  <si>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</si>
  <si>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</si>
  <si>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</si>
  <si>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</si>
  <si>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</si>
  <si>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</si>
  <si>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</si>
  <si>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</si>
  <si>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</si>
  <si>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</si>
  <si>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</si>
  <si>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</si>
  <si>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</si>
  <si>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</si>
  <si>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</si>
  <si>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</si>
  <si>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</si>
  <si>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</si>
  <si>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</si>
  <si>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</si>
  <si>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</si>
  <si>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</si>
  <si>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</si>
  <si>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</si>
  <si>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</si>
  <si>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</si>
  <si>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</si>
  <si>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</si>
  <si>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</si>
  <si>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</si>
  <si>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</si>
  <si>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</si>
  <si>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</si>
  <si>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</si>
  <si>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</si>
  <si>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</si>
  <si>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</si>
  <si>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</si>
  <si>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</si>
  <si>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</si>
  <si>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</si>
  <si>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</si>
  <si>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</si>
  <si>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</si>
  <si>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</si>
  <si>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</si>
  <si>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</si>
  <si>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</si>
  <si>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</si>
  <si>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</si>
  <si>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</si>
  <si>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</si>
  <si>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</si>
  <si>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</si>
  <si>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</si>
  <si>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</si>
  <si>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</si>
  <si>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</si>
  <si>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</si>
  <si>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</si>
  <si>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</si>
  <si>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</si>
  <si>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</si>
  <si>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</si>
  <si>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</si>
  <si>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</si>
  <si>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</si>
  <si>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</si>
  <si>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</si>
  <si>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</si>
  <si>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</si>
  <si>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</si>
  <si>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</si>
  <si>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</si>
  <si>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</si>
  <si>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</si>
  <si>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</si>
  <si>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</si>
  <si>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</si>
  <si>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</si>
  <si>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</si>
  <si>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</si>
  <si>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</si>
  <si>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</si>
  <si>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</si>
  <si>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</si>
  <si>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</si>
  <si>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</si>
  <si>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</si>
  <si>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</si>
  <si>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</si>
  <si>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</si>
  <si>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</si>
  <si>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</si>
  <si>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</si>
  <si>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</si>
  <si>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</si>
  <si>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</si>
  <si>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</si>
  <si>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</si>
  <si>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</si>
  <si>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</si>
  <si>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</si>
  <si>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</si>
  <si>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</si>
  <si>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</si>
  <si>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</si>
  <si>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</si>
  <si>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</si>
  <si>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</si>
  <si>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</si>
  <si>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</si>
  <si>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</si>
  <si>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</si>
  <si>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</si>
  <si>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</si>
  <si>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</si>
  <si>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</si>
  <si>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</si>
  <si>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</si>
  <si>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</si>
  <si>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</si>
  <si>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</si>
  <si>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</si>
  <si>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</si>
  <si>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</si>
  <si>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</si>
  <si>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</si>
  <si>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</si>
  <si>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</si>
  <si>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</si>
  <si>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</si>
  <si>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</si>
  <si>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</si>
  <si>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</si>
  <si>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</si>
  <si>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</si>
  <si>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</si>
  <si>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</si>
  <si>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</si>
  <si>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</si>
  <si>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</si>
  <si>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</si>
  <si>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</si>
  <si>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</si>
  <si>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</si>
  <si>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</si>
  <si>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</si>
  <si>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</si>
  <si>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</si>
  <si>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</si>
  <si>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</si>
  <si>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</si>
  <si>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</si>
  <si>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</si>
  <si>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</si>
  <si>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</si>
  <si>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</si>
  <si>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</si>
  <si>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</si>
  <si>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</si>
  <si>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</si>
  <si>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</si>
  <si>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</si>
  <si>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</si>
  <si>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</si>
  <si>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</si>
  <si>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</si>
  <si>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</si>
  <si>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</si>
  <si>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</si>
  <si>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</si>
  <si>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</si>
  <si>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</si>
  <si>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</si>
  <si>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</si>
  <si>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</si>
  <si>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</si>
  <si>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</si>
  <si>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</si>
  <si>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</si>
  <si>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</si>
  <si>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</si>
  <si>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</si>
  <si>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</si>
  <si>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</si>
  <si>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</si>
  <si>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</si>
  <si>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</si>
  <si>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</si>
  <si>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</si>
  <si>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</si>
  <si>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</si>
  <si>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</si>
  <si>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</si>
  <si>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</si>
  <si>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</si>
  <si>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</si>
  <si>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</si>
  <si>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</si>
  <si>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</si>
  <si>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</si>
  <si>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</si>
  <si>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</si>
  <si>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</si>
  <si>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</si>
  <si>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</si>
  <si>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</si>
  <si>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</si>
  <si>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</si>
  <si>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</si>
  <si>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</si>
  <si>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</si>
  <si>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</si>
  <si>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</si>
  <si>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</si>
  <si>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</si>
  <si>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</si>
  <si>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</si>
  <si>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</si>
  <si>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</si>
  <si>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</si>
  <si>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</si>
  <si>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</si>
  <si>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</si>
  <si>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</si>
  <si>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</si>
  <si>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</si>
  <si>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</si>
  <si>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</si>
  <si>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</si>
  <si>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</si>
  <si>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</si>
  <si>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</si>
  <si>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</si>
  <si>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</si>
  <si>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</si>
  <si>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</si>
  <si>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</si>
  <si>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</si>
  <si>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</si>
  <si>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</si>
  <si>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</si>
  <si>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</si>
  <si>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</si>
  <si>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</si>
  <si>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</si>
  <si>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</si>
  <si>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</si>
  <si>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</si>
  <si>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</si>
  <si>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</si>
  <si>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</si>
  <si>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</si>
  <si>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</si>
  <si>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</si>
  <si>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</si>
  <si>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</si>
  <si>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</si>
  <si>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</si>
  <si>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</si>
  <si>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</si>
  <si>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</si>
  <si>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</si>
  <si>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</si>
  <si>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</si>
  <si>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</si>
  <si>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</si>
  <si>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</si>
  <si>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</si>
  <si>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</si>
  <si>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</si>
  <si>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</si>
  <si>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</si>
  <si>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</si>
  <si>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</si>
  <si>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</si>
  <si>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</si>
  <si>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</si>
  <si>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</si>
  <si>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</si>
  <si>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</si>
  <si>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</si>
  <si>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</si>
  <si>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</si>
  <si>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</si>
  <si>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</si>
  <si>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</si>
  <si>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</si>
  <si>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</si>
  <si>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</si>
  <si>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</si>
  <si>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</si>
  <si>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</si>
  <si>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</si>
  <si>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</si>
  <si>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</si>
  <si>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</si>
  <si>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</si>
  <si>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</si>
  <si>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</si>
  <si>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</si>
  <si>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</si>
  <si>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</si>
  <si>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</si>
  <si>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</si>
  <si>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</si>
  <si>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</si>
  <si>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</si>
  <si>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</si>
  <si>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</si>
  <si>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</si>
  <si>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</si>
  <si>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</si>
  <si>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</si>
  <si>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</si>
  <si>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</si>
  <si>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</si>
  <si>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</si>
  <si>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</si>
  <si>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</si>
  <si>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</si>
  <si>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</si>
  <si>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</si>
  <si>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</si>
  <si>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</si>
  <si>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</si>
  <si>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</si>
  <si>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</si>
  <si>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</si>
  <si>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</si>
  <si>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</si>
  <si>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</si>
  <si>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</si>
  <si>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</si>
  <si>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</si>
  <si>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</si>
  <si>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</si>
  <si>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</si>
  <si>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</si>
  <si>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</si>
  <si>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</si>
  <si>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</si>
  <si>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</si>
  <si>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</si>
  <si>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</si>
  <si>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</si>
  <si>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</si>
  <si>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</si>
  <si>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</si>
  <si>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</si>
  <si>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</si>
  <si>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</si>
  <si>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</si>
  <si>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</si>
  <si>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</si>
  <si>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</si>
  <si>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</si>
  <si>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</si>
  <si>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</si>
  <si>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</si>
  <si>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</si>
  <si>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</si>
  <si>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</si>
  <si>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</si>
  <si>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</si>
  <si>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</si>
  <si>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</si>
  <si>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</si>
  <si>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</si>
  <si>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</si>
  <si>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</si>
  <si>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</si>
  <si>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</si>
  <si>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</si>
  <si>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</si>
  <si>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</si>
  <si>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</si>
  <si>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</si>
  <si>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</si>
  <si>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</si>
  <si>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</si>
  <si>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</si>
  <si>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</si>
  <si>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</si>
  <si>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</si>
  <si>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</si>
  <si>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</si>
  <si>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</si>
  <si>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</si>
  <si>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</si>
  <si>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</si>
  <si>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</si>
  <si>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</si>
  <si>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</si>
  <si>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</si>
  <si>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</si>
  <si>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</si>
  <si>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</si>
  <si>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</si>
  <si>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</si>
  <si>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</si>
  <si>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</si>
  <si>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</si>
  <si>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</si>
  <si>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</si>
  <si>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</si>
  <si>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</si>
  <si>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</si>
  <si>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</si>
  <si>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</si>
  <si>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</si>
  <si>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</si>
  <si>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</si>
  <si>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</si>
  <si>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</si>
  <si>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</si>
  <si>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</si>
  <si>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</si>
  <si>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</si>
  <si>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</si>
  <si>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</si>
  <si>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</si>
  <si>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</si>
  <si>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</si>
  <si>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</si>
  <si>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</si>
  <si>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</si>
  <si>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</si>
  <si>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</si>
  <si>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</si>
  <si>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</si>
  <si>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</si>
  <si>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</si>
  <si>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</si>
  <si>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</si>
  <si>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</si>
  <si>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</si>
  <si>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</si>
  <si>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</si>
  <si>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</si>
  <si>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</si>
  <si>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</si>
  <si>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</si>
  <si>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</si>
  <si>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</si>
  <si>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</si>
  <si>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</si>
  <si>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</si>
  <si>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</si>
  <si>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</si>
  <si>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</si>
  <si>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</si>
  <si>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</si>
  <si>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</si>
  <si>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</si>
  <si>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</si>
  <si>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</si>
  <si>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</si>
  <si>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</si>
  <si>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</si>
  <si>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</si>
  <si>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</si>
  <si>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</si>
  <si>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</si>
  <si>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</si>
  <si>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</si>
  <si>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</si>
  <si>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</si>
  <si>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</si>
  <si>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</si>
  <si>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</si>
  <si>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</si>
  <si>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</si>
  <si>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</si>
  <si>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</si>
  <si>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</si>
  <si>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</si>
  <si>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</si>
  <si>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</si>
  <si>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</si>
  <si>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</si>
  <si>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</si>
  <si>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</si>
  <si>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</si>
  <si>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</si>
  <si>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</si>
  <si>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</si>
  <si>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</si>
  <si>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</si>
  <si>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</si>
  <si>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</si>
  <si>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</si>
  <si>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</si>
  <si>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</si>
  <si>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</si>
  <si>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</si>
  <si>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</si>
  <si>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</si>
  <si>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</si>
  <si>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</si>
  <si>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</si>
  <si>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</si>
  <si>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</si>
  <si>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</si>
  <si>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</si>
  <si>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</si>
  <si>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</si>
  <si>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</si>
  <si>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</si>
  <si>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</si>
  <si>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</si>
  <si>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</si>
  <si>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</si>
  <si>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</si>
  <si>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</si>
  <si>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</si>
  <si>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</si>
  <si>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</si>
  <si>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</si>
  <si>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</si>
  <si>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</si>
  <si>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</si>
  <si>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</si>
  <si>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</si>
  <si>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</si>
  <si>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</si>
  <si>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</si>
  <si>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</si>
  <si>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</si>
  <si>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</si>
  <si>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</si>
  <si>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</si>
  <si>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</si>
  <si>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</si>
  <si>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</si>
  <si>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</si>
  <si>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</si>
  <si>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</si>
  <si>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</si>
  <si>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</si>
  <si>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</si>
  <si>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</si>
  <si>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</si>
  <si>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</si>
  <si>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</si>
  <si>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</si>
  <si>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</si>
  <si>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</si>
  <si>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</si>
  <si>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</si>
  <si>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</si>
  <si>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</si>
  <si>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</si>
  <si>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</si>
  <si>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</si>
  <si>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</si>
  <si>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</si>
  <si>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</si>
  <si>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</si>
  <si>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</si>
  <si>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</si>
  <si>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</si>
  <si>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</si>
  <si>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</si>
  <si>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</si>
  <si>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</si>
  <si>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</si>
  <si>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</si>
  <si>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</si>
  <si>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</si>
  <si>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</si>
  <si>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</si>
  <si>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</si>
  <si>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</si>
  <si>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</si>
  <si>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</si>
  <si>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</si>
  <si>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</si>
  <si>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</si>
  <si>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</si>
  <si>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</si>
  <si>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</si>
  <si>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</si>
  <si>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</si>
  <si>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</si>
  <si>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</si>
  <si>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</si>
  <si>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</si>
  <si>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</si>
  <si>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</si>
  <si>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</si>
  <si>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</si>
  <si>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</si>
  <si>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</si>
  <si>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</si>
  <si>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</si>
  <si>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</si>
  <si>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</si>
  <si>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</si>
  <si>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</si>
  <si>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</si>
  <si>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</si>
  <si>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</si>
  <si>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</si>
  <si>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</si>
  <si>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</si>
  <si>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</si>
  <si>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</si>
  <si>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</si>
  <si>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</si>
  <si>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</si>
  <si>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</si>
  <si>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</si>
  <si>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</si>
  <si>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</si>
  <si>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</si>
  <si>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</si>
  <si>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</si>
  <si>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</si>
  <si>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</si>
  <si>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</si>
  <si>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</si>
  <si>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</si>
  <si>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</si>
  <si>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</si>
  <si>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</si>
  <si>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</si>
  <si>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</si>
  <si>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</si>
  <si>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</si>
  <si>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</si>
  <si>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</si>
  <si>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</si>
  <si>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</si>
  <si>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</si>
  <si>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</si>
  <si>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</si>
  <si>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</si>
  <si>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</si>
  <si>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</si>
  <si>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</si>
  <si>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</si>
  <si>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</si>
  <si>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</si>
  <si>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</si>
  <si>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</si>
  <si>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</si>
  <si>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</si>
  <si>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</si>
  <si>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</si>
  <si>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</si>
  <si>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</si>
  <si>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</si>
  <si>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</si>
  <si>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</si>
  <si>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</si>
  <si>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</si>
  <si>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</si>
  <si>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</si>
  <si>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</si>
  <si>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</si>
  <si>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</si>
  <si>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</si>
  <si>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</si>
  <si>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</si>
  <si>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</si>
  <si>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</si>
  <si>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</si>
  <si>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</si>
  <si>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</si>
  <si>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</si>
  <si>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</si>
  <si>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</si>
  <si>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</si>
  <si>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</si>
  <si>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</si>
  <si>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</si>
  <si>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</si>
  <si>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</si>
  <si>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</si>
  <si>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</si>
  <si>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</si>
  <si>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</si>
  <si>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</si>
  <si>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</si>
  <si>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</si>
  <si>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</si>
  <si>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</si>
  <si>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</si>
  <si>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</si>
  <si>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</si>
  <si>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</si>
  <si>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</si>
  <si>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</si>
  <si>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</si>
  <si>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</si>
  <si>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</si>
  <si>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</si>
  <si>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</si>
  <si>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</si>
  <si>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</si>
  <si>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</si>
  <si>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</si>
  <si>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</si>
  <si>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</si>
  <si>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</si>
  <si>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</si>
  <si>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</si>
  <si>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</si>
  <si>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</si>
  <si>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</si>
  <si>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</si>
  <si>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</si>
  <si>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</si>
  <si>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</si>
  <si>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</si>
  <si>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</si>
  <si>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</si>
  <si>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</si>
  <si>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</si>
  <si>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</si>
  <si>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</si>
  <si>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</si>
  <si>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</si>
  <si>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</si>
  <si>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</si>
  <si>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</si>
  <si>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</si>
  <si>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</si>
  <si>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</si>
  <si>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</si>
  <si>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</si>
  <si>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</si>
  <si>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</si>
  <si>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</si>
  <si>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</si>
  <si>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</si>
  <si>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</si>
  <si>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</si>
  <si>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</si>
  <si>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</si>
  <si>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</si>
  <si>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</si>
  <si>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</si>
  <si>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</si>
  <si>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</si>
  <si>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</si>
  <si>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</si>
  <si>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</si>
  <si>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</si>
  <si>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</si>
  <si>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</si>
  <si>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</si>
  <si>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</si>
  <si>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</si>
  <si>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</si>
  <si>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</si>
  <si>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</si>
  <si>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</si>
  <si>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</si>
  <si>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</si>
  <si>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</si>
  <si>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</si>
  <si>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</si>
  <si>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</si>
  <si>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</si>
  <si>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</si>
  <si>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</si>
  <si>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</si>
  <si>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</si>
  <si>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</si>
  <si>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</si>
  <si>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</si>
  <si>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</si>
  <si>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</si>
  <si>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</si>
  <si>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</si>
  <si>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</si>
  <si>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</si>
  <si>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</si>
  <si>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</si>
  <si>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</si>
  <si>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</si>
  <si>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</si>
  <si>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</si>
  <si>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</si>
  <si>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</si>
  <si>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</si>
  <si>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</si>
  <si>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</si>
  <si>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</si>
  <si>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</si>
  <si>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</si>
  <si>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</si>
  <si>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</si>
  <si>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</si>
  <si>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</si>
  <si>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</si>
  <si>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</si>
  <si>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</si>
  <si>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</si>
  <si>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</si>
  <si>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</si>
  <si>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</si>
  <si>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</si>
  <si>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</si>
  <si>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</si>
  <si>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</si>
  <si>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</si>
  <si>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</si>
  <si>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</si>
  <si>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</si>
  <si>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</si>
  <si>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</si>
  <si>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</si>
  <si>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</si>
  <si>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</si>
  <si>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</si>
  <si>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</si>
  <si>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</si>
  <si>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</si>
  <si>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</si>
  <si>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</si>
  <si>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</si>
  <si>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</si>
  <si>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</si>
  <si>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</si>
  <si>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</si>
  <si>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</si>
  <si>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</si>
  <si>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</si>
  <si>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</si>
  <si>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</si>
  <si>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</si>
  <si>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</si>
  <si>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</si>
  <si>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</si>
  <si>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</si>
  <si>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</si>
  <si>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</si>
  <si>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</si>
  <si>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</si>
  <si>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</si>
  <si>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</si>
  <si>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</si>
  <si>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</si>
  <si>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</si>
  <si>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</si>
  <si>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</si>
  <si>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</si>
  <si>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</si>
  <si>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</si>
  <si>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</si>
  <si>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</si>
  <si>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</si>
  <si>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</si>
  <si>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</si>
  <si>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</si>
  <si>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</si>
  <si>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</si>
  <si>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</si>
  <si>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</si>
  <si>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</si>
  <si>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</si>
  <si>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</si>
  <si>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</si>
  <si>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</si>
  <si>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</si>
  <si>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</si>
  <si>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</si>
  <si>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</si>
  <si>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</si>
  <si>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</si>
  <si>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</si>
  <si>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</si>
  <si>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</si>
  <si>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</si>
  <si>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</si>
  <si>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</si>
  <si>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</si>
  <si>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</si>
  <si>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</si>
  <si>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</si>
  <si>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</si>
  <si>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</si>
  <si>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</si>
  <si>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</si>
  <si>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</si>
  <si>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</si>
  <si>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</si>
  <si>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</si>
  <si>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</si>
  <si>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</si>
  <si>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</si>
  <si>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</si>
  <si>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</si>
  <si>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</si>
  <si>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</si>
  <si>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</si>
  <si>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</si>
  <si>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</si>
  <si>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</si>
  <si>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</si>
  <si>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</si>
  <si>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</si>
  <si>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</si>
  <si>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</si>
  <si>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</si>
  <si>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</si>
  <si>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</si>
  <si>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</si>
  <si>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</si>
  <si>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</si>
  <si>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</si>
  <si>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</si>
  <si>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</si>
  <si>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</si>
  <si>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</si>
  <si>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</si>
  <si>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</si>
  <si>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</si>
  <si>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</si>
  <si>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</si>
  <si>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</si>
  <si>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</si>
  <si>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</si>
  <si>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</si>
  <si>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</si>
  <si>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</si>
  <si>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</si>
  <si>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</si>
  <si>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</si>
  <si>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</si>
  <si>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</si>
  <si>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</si>
  <si>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</si>
  <si>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</si>
  <si>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</si>
  <si>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</si>
  <si>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</si>
  <si>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</si>
  <si>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</si>
  <si>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</si>
  <si>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</si>
  <si>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</si>
  <si>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</si>
  <si>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</si>
  <si>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</si>
  <si>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</si>
  <si>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</si>
  <si>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</si>
  <si>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</si>
  <si>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</si>
  <si>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</si>
  <si>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</si>
  <si>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</si>
  <si>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</si>
  <si>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</si>
  <si>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</si>
  <si>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</si>
  <si>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</si>
  <si>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</si>
  <si>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</si>
  <si>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</si>
  <si>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</si>
  <si>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</si>
  <si>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</si>
  <si>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</si>
  <si>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</si>
  <si>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</si>
  <si>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</si>
  <si>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</si>
  <si>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</si>
  <si>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</si>
  <si>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</si>
  <si>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</si>
  <si>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</si>
  <si>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</si>
  <si>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</si>
  <si>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</si>
  <si>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</si>
  <si>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</si>
  <si>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</si>
  <si>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</si>
  <si>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</si>
  <si>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</si>
  <si>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</si>
  <si>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</si>
  <si>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</si>
  <si>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</si>
  <si>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</si>
  <si>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</si>
  <si>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</si>
  <si>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</si>
  <si>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</si>
  <si>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</si>
  <si>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</si>
  <si>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</si>
  <si>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</si>
  <si>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</si>
  <si>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</si>
  <si>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</si>
  <si>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</si>
  <si>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</si>
  <si>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</si>
  <si>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</si>
  <si>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</si>
  <si>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</si>
  <si>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</si>
  <si>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</si>
  <si>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</si>
  <si>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</si>
  <si>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</si>
  <si>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</si>
  <si>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</si>
  <si>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</si>
  <si>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</si>
  <si>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</si>
  <si>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</si>
  <si>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</si>
  <si>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</si>
  <si>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</si>
  <si>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</si>
  <si>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</si>
  <si>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</si>
  <si>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</si>
  <si>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</si>
  <si>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</si>
  <si>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</si>
  <si>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</si>
  <si>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</si>
  <si>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</si>
  <si>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</si>
  <si>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</si>
  <si>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</si>
  <si>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</si>
  <si>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</si>
  <si>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</si>
  <si>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</si>
  <si>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</si>
  <si>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</si>
  <si>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</si>
  <si>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</si>
  <si>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</si>
  <si>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</si>
  <si>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</si>
  <si>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</si>
  <si>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</si>
  <si>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</si>
  <si>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</si>
  <si>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</si>
  <si>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</si>
  <si>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</si>
  <si>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</si>
  <si>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</si>
  <si>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</si>
  <si>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</si>
  <si>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</si>
  <si>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</si>
  <si>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</si>
  <si>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</si>
  <si>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</si>
  <si>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</si>
  <si>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</si>
  <si>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</si>
  <si>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</si>
  <si>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</si>
  <si>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</si>
  <si>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</si>
  <si>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</si>
  <si>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</si>
  <si>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</si>
  <si>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</si>
  <si>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</si>
  <si>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</si>
  <si>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</si>
  <si>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</si>
  <si>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</si>
  <si>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</si>
  <si>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</si>
  <si>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</si>
  <si>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</si>
  <si>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</si>
  <si>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</si>
  <si>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</si>
  <si>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</si>
  <si>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</si>
  <si>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</si>
  <si>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</si>
  <si>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</si>
  <si>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</si>
  <si>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</si>
  <si>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</si>
  <si>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</si>
  <si>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</si>
  <si>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</si>
  <si>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</si>
  <si>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</si>
  <si>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</si>
  <si>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</si>
  <si>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</si>
  <si>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</si>
  <si>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</si>
  <si>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</si>
  <si>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</si>
  <si>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</si>
  <si>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</si>
  <si>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</si>
  <si>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</si>
  <si>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</si>
  <si>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</si>
  <si>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</si>
  <si>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</si>
  <si>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</si>
  <si>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</si>
  <si>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</si>
  <si>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</si>
  <si>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</si>
  <si>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</si>
  <si>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</si>
  <si>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</si>
  <si>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</si>
  <si>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</si>
  <si>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</si>
  <si>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</si>
  <si>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</si>
  <si>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</si>
  <si>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</si>
  <si>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</si>
  <si>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</si>
  <si>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</si>
  <si>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</si>
  <si>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</si>
  <si>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</si>
  <si>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</si>
  <si>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</si>
  <si>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</si>
  <si>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</si>
  <si>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</si>
  <si>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</si>
  <si>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</si>
  <si>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</si>
  <si>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</si>
  <si>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</si>
  <si>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</si>
  <si>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</si>
  <si>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</si>
  <si>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</si>
  <si>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</si>
  <si>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</si>
  <si>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</si>
  <si>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</si>
  <si>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</si>
  <si>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</si>
  <si>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</si>
  <si>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</si>
  <si>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</si>
  <si>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</si>
  <si>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</si>
  <si>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</si>
  <si>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</si>
  <si>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</si>
  <si>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</si>
  <si>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</si>
  <si>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</si>
  <si>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</si>
  <si>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</si>
  <si>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</si>
  <si>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</si>
  <si>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</si>
  <si>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</si>
  <si>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</si>
  <si>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</si>
  <si>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</si>
  <si>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</si>
  <si>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</si>
  <si>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</si>
  <si>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</si>
  <si>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</si>
  <si>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</si>
  <si>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</si>
  <si>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</si>
  <si>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</si>
  <si>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</si>
  <si>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</si>
  <si>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</si>
  <si>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</si>
  <si>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</si>
  <si>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</si>
  <si>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</si>
  <si>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</si>
  <si>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</si>
  <si>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</si>
  <si>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</si>
  <si>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</si>
  <si>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</si>
  <si>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</si>
  <si>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</si>
  <si>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</si>
  <si>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</si>
  <si>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</si>
  <si>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</si>
  <si>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</si>
  <si>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</si>
  <si>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</si>
  <si>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</si>
  <si>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</si>
  <si>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</si>
  <si>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</si>
  <si>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</si>
  <si>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</si>
  <si>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</si>
  <si>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</si>
  <si>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</si>
  <si>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</si>
  <si>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</si>
  <si>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</si>
  <si>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</si>
  <si>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</si>
  <si>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</si>
  <si>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</si>
  <si>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</si>
  <si>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</si>
  <si>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</si>
  <si>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</si>
  <si>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</si>
  <si>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</si>
  <si>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</si>
  <si>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</si>
  <si>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</si>
  <si>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</si>
  <si>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</si>
  <si>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</si>
  <si>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</si>
  <si>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</si>
  <si>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</si>
  <si>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</si>
  <si>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</si>
  <si>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</si>
  <si>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</si>
  <si>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</si>
  <si>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</si>
  <si>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</si>
  <si>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</si>
  <si>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</si>
  <si>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</si>
  <si>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</si>
  <si>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</si>
  <si>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</si>
  <si>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</si>
  <si>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</si>
  <si>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</si>
  <si>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</si>
  <si>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</si>
  <si>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</si>
  <si>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</si>
  <si>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</si>
  <si>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</si>
  <si>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</si>
  <si>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</si>
  <si>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</si>
  <si>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</si>
  <si>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</si>
  <si>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</si>
  <si>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</si>
  <si>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</si>
  <si>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</si>
  <si>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</si>
  <si>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</si>
  <si>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</si>
  <si>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</si>
  <si>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</si>
  <si>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</si>
  <si>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</si>
  <si>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</si>
  <si>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</si>
  <si>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</si>
  <si>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</si>
  <si>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</si>
  <si>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</si>
  <si>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</si>
  <si>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</si>
  <si>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</si>
  <si>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</si>
  <si>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</si>
  <si>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</si>
  <si>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</si>
  <si>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</si>
  <si>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</si>
  <si>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</si>
  <si>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</si>
  <si>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</si>
  <si>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</si>
  <si>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</si>
  <si>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</si>
  <si>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</si>
  <si>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</si>
  <si>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</si>
  <si>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</si>
  <si>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</si>
  <si>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</si>
  <si>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</si>
  <si>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</si>
  <si>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</si>
  <si>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</si>
  <si>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</si>
  <si>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</si>
  <si>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</si>
  <si>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</si>
  <si>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</si>
  <si>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</si>
  <si>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</si>
  <si>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</si>
  <si>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</si>
  <si>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</si>
  <si>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</si>
  <si>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</si>
  <si>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</si>
  <si>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</si>
  <si>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</si>
  <si>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</si>
  <si>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</si>
  <si>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</si>
  <si>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</si>
  <si>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</si>
  <si>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</si>
  <si>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</si>
  <si>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</si>
  <si>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</si>
  <si>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</si>
  <si>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</si>
  <si>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</si>
  <si>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</si>
  <si>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</si>
  <si>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</si>
  <si>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</si>
  <si>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</si>
  <si>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</si>
  <si>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</si>
  <si>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</si>
  <si>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</si>
  <si>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</si>
  <si>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</si>
  <si>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</si>
  <si>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</si>
  <si>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</si>
  <si>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</si>
  <si>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</si>
  <si>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</si>
  <si>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</si>
  <si>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</si>
  <si>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</si>
  <si>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</si>
  <si>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</si>
  <si>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</si>
  <si>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</si>
  <si>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</si>
  <si>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</si>
  <si>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</si>
  <si>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</si>
  <si>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</si>
  <si>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</si>
  <si>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</si>
  <si>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</si>
  <si>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</si>
  <si>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</si>
  <si>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</si>
  <si>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</si>
  <si>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</si>
  <si>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</si>
  <si>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</si>
  <si>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</si>
  <si>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</si>
  <si>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</si>
  <si>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</si>
  <si>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</si>
  <si>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</si>
  <si>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</si>
  <si>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</si>
  <si>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</si>
  <si>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</si>
  <si>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</si>
  <si>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</si>
  <si>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</si>
  <si>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</si>
  <si>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</si>
  <si>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</si>
  <si>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</si>
  <si>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</si>
  <si>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</si>
  <si>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</si>
  <si>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</si>
  <si>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</si>
  <si>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</si>
  <si>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</si>
  <si>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</si>
  <si>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</si>
  <si>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</si>
  <si>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</si>
  <si>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</si>
  <si>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</si>
  <si>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</si>
  <si>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</si>
  <si>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</si>
  <si>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</si>
  <si>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</si>
  <si>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</si>
  <si>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</si>
  <si>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</si>
  <si>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</si>
  <si>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</si>
  <si>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</si>
  <si>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</si>
  <si>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</si>
  <si>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</si>
  <si>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</si>
  <si>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</si>
  <si>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</si>
  <si>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</si>
  <si>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</si>
  <si>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</si>
  <si>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</si>
  <si>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</si>
  <si>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</si>
  <si>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</si>
  <si>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</si>
  <si>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</si>
  <si>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</si>
  <si>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</si>
  <si>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</si>
  <si>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</si>
  <si>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</si>
  <si>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</si>
  <si>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</si>
  <si>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</si>
  <si>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</si>
  <si>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</si>
  <si>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</si>
  <si>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</si>
  <si>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</si>
  <si>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</si>
  <si>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</si>
  <si>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</si>
  <si>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</si>
  <si>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</si>
  <si>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</si>
  <si>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</si>
  <si>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</si>
  <si>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</si>
  <si>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</si>
  <si>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</si>
  <si>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</si>
  <si>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</si>
  <si>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</si>
  <si>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</si>
  <si>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</si>
  <si>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</si>
  <si>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</si>
  <si>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</si>
  <si>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</si>
  <si>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</si>
  <si>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</si>
  <si>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</si>
  <si>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</si>
  <si>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</si>
  <si>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</si>
  <si>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</si>
  <si>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</si>
  <si>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</si>
  <si>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</si>
  <si>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</si>
  <si>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</si>
  <si>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</si>
  <si>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</si>
  <si>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</si>
  <si>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</si>
  <si>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</si>
  <si>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</si>
  <si>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</si>
  <si>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</si>
  <si>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</si>
  <si>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</si>
  <si>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</si>
  <si>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</si>
  <si>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</si>
  <si>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</si>
  <si>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</si>
  <si>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</si>
  <si>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</si>
  <si>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</si>
  <si>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</si>
  <si>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</si>
  <si>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</si>
  <si>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</si>
  <si>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</si>
  <si>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</si>
  <si>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</si>
  <si>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</si>
  <si>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</si>
  <si>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</si>
  <si>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</si>
  <si>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</si>
  <si>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</si>
  <si>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</si>
  <si>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</si>
  <si>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</si>
  <si>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</si>
  <si>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</si>
  <si>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</si>
  <si>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</si>
  <si>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</si>
  <si>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</si>
  <si>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</si>
  <si>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</si>
  <si>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</si>
  <si>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</si>
  <si>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</si>
  <si>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</si>
  <si>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</si>
  <si>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</si>
  <si>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</si>
  <si>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</si>
  <si>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</si>
  <si>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</si>
  <si>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</si>
  <si>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</si>
  <si>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</si>
  <si>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</si>
  <si>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</si>
  <si>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</si>
  <si>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</si>
  <si>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</si>
  <si>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</si>
  <si>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</si>
  <si>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</si>
  <si>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</si>
  <si>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</si>
  <si>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</si>
  <si>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</si>
  <si>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</si>
  <si>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</si>
  <si>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</si>
  <si>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</si>
  <si>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</si>
  <si>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</si>
  <si>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</si>
  <si>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</si>
  <si>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</si>
  <si>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</si>
  <si>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</si>
  <si>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</si>
  <si>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</si>
  <si>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</si>
  <si>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</si>
  <si>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</si>
  <si>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</si>
  <si>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</si>
  <si>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</si>
  <si>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</si>
  <si>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</si>
  <si>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</si>
  <si>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</si>
  <si>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</si>
  <si>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</si>
  <si>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</si>
  <si>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</si>
  <si>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</si>
  <si>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</si>
  <si>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</si>
  <si>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</si>
  <si>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</si>
  <si>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</si>
  <si>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</si>
  <si>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</si>
  <si>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</si>
  <si>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</si>
  <si>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</si>
  <si>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</si>
  <si>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</si>
  <si>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</si>
  <si>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</si>
  <si>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</si>
  <si>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</si>
  <si>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</si>
  <si>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</si>
  <si>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</si>
  <si>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</si>
  <si>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</si>
  <si>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</si>
  <si>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</si>
  <si>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</si>
  <si>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</si>
  <si>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</si>
  <si>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</si>
  <si>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</si>
  <si>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</si>
  <si>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</si>
  <si>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</si>
  <si>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</si>
  <si>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</si>
  <si>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</si>
  <si>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</si>
  <si>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</si>
  <si>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</si>
  <si>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</si>
  <si>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</si>
  <si>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</si>
  <si>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</si>
  <si>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</si>
  <si>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</si>
  <si>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</si>
  <si>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</si>
  <si>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</si>
  <si>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</si>
  <si>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</si>
  <si>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</si>
  <si>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</si>
  <si>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</si>
  <si>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</si>
  <si>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</si>
  <si>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</si>
  <si>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</si>
  <si>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</si>
  <si>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</si>
  <si>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</si>
  <si>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</si>
  <si>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</si>
  <si>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</si>
  <si>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</si>
  <si>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</si>
  <si>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</si>
  <si>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</si>
  <si>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</si>
  <si>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</si>
  <si>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</si>
  <si>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</si>
  <si>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</si>
  <si>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</si>
  <si>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</si>
  <si>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</si>
  <si>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</si>
  <si>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</si>
  <si>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</si>
  <si>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</si>
  <si>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</si>
  <si>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</si>
  <si>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</si>
  <si>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</si>
  <si>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</si>
  <si>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</si>
  <si>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</si>
  <si>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</si>
  <si>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</si>
  <si>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</si>
  <si>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</si>
  <si>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</si>
  <si>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</si>
  <si>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</si>
  <si>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</si>
  <si>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</si>
  <si>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</si>
  <si>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</si>
  <si>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</si>
  <si>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</si>
  <si>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</si>
  <si>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</si>
  <si>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</si>
  <si>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</si>
  <si>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</si>
  <si>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</si>
  <si>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</si>
  <si>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</si>
  <si>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</si>
  <si>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</si>
  <si>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</si>
  <si>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</si>
  <si>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</si>
  <si>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</si>
  <si>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</si>
  <si>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</si>
  <si>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</si>
  <si>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</si>
  <si>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</si>
  <si>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</si>
  <si>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</si>
  <si>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</si>
  <si>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</si>
  <si>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</si>
  <si>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</si>
  <si>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</si>
  <si>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</si>
  <si>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</si>
  <si>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</si>
  <si>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</si>
  <si>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</si>
  <si>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</si>
  <si>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</si>
  <si>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</si>
  <si>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</si>
  <si>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</si>
  <si>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</si>
  <si>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</si>
  <si>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</si>
  <si>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</si>
  <si>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</si>
  <si>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</si>
  <si>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</si>
  <si>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</si>
  <si>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</si>
  <si>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</si>
  <si>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</si>
  <si>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</si>
  <si>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</si>
  <si>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</si>
  <si>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</si>
  <si>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</si>
  <si>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</si>
  <si>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</si>
  <si>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</si>
  <si>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</si>
  <si>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</si>
  <si>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</si>
  <si>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</si>
  <si>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</si>
  <si>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</si>
  <si>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</si>
  <si>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</si>
  <si>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</si>
  <si>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</si>
  <si>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</si>
  <si>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</si>
  <si>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</si>
  <si>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</si>
  <si>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</si>
  <si>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</si>
  <si>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</si>
  <si>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</si>
  <si>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</si>
  <si>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</si>
  <si>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</si>
  <si>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</si>
  <si>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</si>
  <si>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</si>
  <si>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</si>
  <si>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</si>
  <si>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</si>
  <si>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</si>
  <si>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</si>
  <si>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</si>
  <si>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</si>
  <si>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</si>
  <si>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</si>
  <si>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</si>
  <si>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</si>
  <si>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</si>
  <si>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</si>
  <si>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</si>
  <si>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</si>
  <si>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</si>
  <si>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</si>
  <si>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</si>
  <si>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</si>
  <si>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</si>
  <si>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</si>
  <si>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</si>
  <si>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</si>
  <si>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</si>
  <si>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</si>
  <si>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</si>
  <si>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</si>
  <si>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</si>
  <si>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</si>
  <si>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</si>
  <si>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</si>
  <si>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</si>
  <si>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</si>
  <si>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</si>
  <si>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</si>
  <si>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</si>
  <si>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</si>
  <si>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</si>
  <si>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</si>
  <si>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</si>
  <si>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</si>
  <si>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</si>
  <si>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</si>
  <si>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</si>
  <si>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</si>
  <si>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</si>
  <si>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</si>
  <si>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</si>
  <si>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</si>
  <si>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</si>
  <si>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</si>
  <si>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</si>
  <si>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</si>
  <si>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</si>
  <si>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</si>
  <si>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</si>
  <si>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</si>
  <si>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</si>
  <si>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</si>
  <si>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</si>
  <si>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</si>
  <si>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</si>
  <si>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</si>
  <si>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</si>
  <si>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</si>
  <si>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</si>
  <si>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</si>
  <si>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</si>
  <si>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</si>
  <si>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</si>
  <si>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</si>
  <si>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</si>
  <si>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</si>
  <si>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</si>
  <si>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</si>
  <si>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</si>
  <si>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</si>
  <si>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</si>
  <si>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</si>
  <si>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</si>
  <si>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</si>
  <si>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</si>
  <si>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</si>
  <si>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</si>
  <si>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</si>
  <si>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</si>
  <si>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</si>
  <si>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</si>
  <si>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</si>
  <si>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</si>
  <si>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</si>
  <si>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</si>
  <si>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</si>
  <si>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</si>
  <si>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</si>
  <si>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</si>
  <si>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</si>
  <si>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</si>
  <si>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</si>
  <si>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</si>
  <si>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</si>
  <si>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</si>
  <si>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</si>
  <si>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</si>
  <si>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</si>
  <si>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</si>
  <si>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</si>
  <si>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</si>
  <si>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</si>
  <si>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</si>
  <si>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</si>
  <si>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</si>
  <si>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</si>
  <si>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</si>
  <si>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</si>
  <si>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</si>
  <si>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</si>
  <si>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</si>
  <si>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</si>
  <si>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</si>
  <si>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</si>
  <si>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</si>
  <si>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</si>
  <si>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</si>
  <si>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</si>
  <si>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</si>
  <si>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</si>
  <si>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</si>
  <si>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</si>
  <si>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</si>
  <si>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</si>
  <si>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</si>
  <si>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</si>
  <si>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</si>
  <si>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</si>
  <si>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</si>
  <si>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</si>
  <si>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</si>
  <si>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</si>
  <si>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</si>
  <si>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</si>
  <si>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</si>
  <si>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</si>
  <si>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</si>
  <si>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</si>
  <si>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</si>
  <si>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</si>
  <si>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</si>
  <si>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</si>
  <si>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</si>
  <si>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</si>
  <si>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</si>
  <si>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</si>
  <si>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</si>
  <si>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</si>
  <si>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</si>
  <si>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</si>
  <si>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</si>
  <si>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</si>
  <si>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</si>
  <si>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</si>
  <si>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</si>
  <si>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</si>
  <si>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</si>
  <si>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</si>
  <si>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</si>
  <si>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</si>
  <si>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</si>
  <si>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</si>
  <si>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</si>
  <si>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</si>
  <si>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</si>
  <si>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</si>
  <si>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</si>
  <si>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</si>
  <si>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</si>
  <si>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</si>
  <si>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</si>
  <si>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</si>
  <si>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</si>
  <si>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</si>
  <si>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</si>
  <si>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</si>
  <si>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</si>
  <si>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</si>
  <si>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</si>
  <si>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</si>
  <si>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</si>
  <si>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</si>
  <si>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</si>
  <si>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</si>
  <si>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</si>
  <si>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</si>
  <si>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</si>
  <si>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</si>
  <si>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</si>
  <si>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</si>
  <si>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</si>
  <si>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</si>
  <si>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</si>
  <si>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</si>
  <si>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</si>
  <si>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</si>
  <si>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</si>
  <si>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</si>
  <si>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</si>
  <si>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</si>
  <si>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</si>
  <si>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</si>
  <si>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</si>
  <si>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</si>
  <si>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</si>
  <si>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</si>
  <si>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</si>
  <si>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</si>
  <si>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</si>
  <si>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</si>
  <si>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</si>
  <si>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</si>
  <si>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</si>
  <si>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</si>
  <si>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</si>
  <si>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</si>
  <si>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</si>
  <si>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</si>
  <si>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</si>
  <si>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</si>
  <si>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</si>
  <si>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</si>
  <si>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</si>
  <si>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</si>
  <si>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</si>
  <si>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</si>
  <si>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</si>
  <si>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</si>
  <si>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</si>
  <si>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</si>
  <si>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</si>
  <si>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</si>
  <si>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</si>
  <si>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</si>
  <si>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</si>
  <si>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</si>
  <si>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</si>
  <si>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</si>
  <si>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</si>
  <si>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</si>
  <si>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</si>
  <si>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</si>
  <si>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</si>
  <si>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</si>
  <si>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</si>
  <si>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</si>
  <si>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</si>
  <si>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</si>
  <si>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</si>
  <si>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</si>
  <si>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</si>
  <si>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</si>
  <si>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</si>
  <si>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</si>
  <si>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</si>
  <si>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</si>
  <si>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</si>
  <si>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</si>
  <si>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</si>
  <si>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</si>
  <si>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</si>
  <si>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</si>
  <si>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</si>
  <si>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</si>
  <si>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</si>
  <si>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</si>
  <si>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</si>
  <si>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</si>
  <si>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</si>
  <si>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</si>
  <si>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</si>
  <si>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</si>
  <si>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</si>
  <si>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</si>
  <si>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</si>
  <si>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</si>
  <si>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</si>
  <si>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</si>
  <si>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</si>
  <si>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</si>
  <si>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</si>
  <si>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</si>
  <si>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</si>
  <si>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</si>
  <si>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</si>
  <si>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</si>
  <si>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</si>
  <si>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</si>
  <si>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</si>
  <si>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</si>
  <si>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</si>
  <si>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</si>
  <si>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</si>
  <si>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</si>
  <si>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</si>
  <si>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</si>
  <si>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</si>
  <si>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</si>
  <si>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</si>
  <si>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</si>
  <si>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</si>
  <si>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</si>
  <si>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</si>
  <si>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</si>
  <si>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</si>
  <si>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</si>
  <si>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</si>
  <si>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</si>
  <si>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</si>
  <si>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</si>
  <si>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</si>
  <si>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</si>
  <si>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</si>
  <si>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</si>
  <si>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</si>
  <si>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</si>
  <si>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</si>
  <si>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</si>
  <si>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</si>
  <si>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</si>
  <si>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</si>
  <si>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</si>
  <si>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</si>
  <si>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</si>
  <si>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</si>
  <si>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</si>
  <si>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</si>
  <si>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</si>
  <si>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</si>
  <si>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</si>
  <si>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</si>
  <si>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</si>
  <si>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</si>
  <si>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</si>
  <si>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</si>
  <si>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</si>
  <si>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</si>
  <si>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</si>
  <si>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</si>
  <si>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</si>
  <si>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</si>
  <si>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</si>
  <si>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</si>
  <si>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</si>
  <si>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</si>
  <si>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</si>
  <si>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</si>
  <si>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</si>
  <si>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</si>
  <si>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</si>
  <si>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</si>
  <si>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</si>
  <si>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</si>
  <si>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</si>
  <si>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</si>
  <si>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</si>
  <si>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</si>
  <si>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</si>
  <si>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</si>
  <si>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</si>
  <si>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</si>
  <si>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</si>
  <si>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</si>
  <si>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</si>
  <si>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</si>
  <si>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</si>
  <si>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</si>
  <si>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</si>
  <si>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</si>
  <si>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</si>
  <si>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</si>
  <si>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</si>
  <si>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</si>
  <si>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</si>
  <si>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</si>
  <si>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</si>
  <si>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</si>
  <si>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</si>
  <si>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</si>
  <si>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</si>
  <si>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</si>
  <si>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</si>
  <si>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</si>
  <si>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</si>
  <si>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</si>
  <si>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</si>
  <si>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</si>
  <si>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</si>
  <si>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</si>
  <si>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</si>
  <si>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</si>
  <si>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</si>
  <si>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</si>
  <si>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</si>
  <si>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</si>
  <si>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</si>
  <si>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</si>
  <si>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</si>
  <si>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</si>
  <si>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</si>
  <si>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</si>
  <si>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</si>
  <si>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</si>
  <si>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</si>
  <si>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</si>
  <si>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</si>
  <si>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</si>
  <si>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</si>
  <si>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</si>
  <si>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</si>
  <si>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</si>
  <si>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</si>
  <si>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</si>
  <si>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</si>
  <si>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</si>
  <si>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</si>
  <si>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</si>
  <si>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</si>
  <si>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</si>
  <si>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</si>
  <si>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</si>
  <si>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</si>
  <si>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</si>
  <si>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</si>
  <si>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</si>
  <si>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</si>
  <si>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</si>
  <si>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</si>
  <si>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</si>
  <si>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</si>
  <si>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</si>
  <si>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</si>
  <si>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</si>
  <si>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</si>
  <si>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</si>
  <si>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</si>
  <si>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</si>
  <si>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</si>
  <si>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</si>
  <si>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</si>
  <si>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</si>
  <si>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</si>
  <si>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</si>
  <si>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</si>
  <si>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</si>
  <si>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</si>
  <si>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</si>
  <si>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</si>
  <si>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</si>
  <si>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</si>
  <si>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</si>
  <si>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</si>
  <si>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</si>
  <si>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</si>
  <si>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</si>
  <si>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</si>
  <si>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</si>
  <si>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</si>
  <si>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</si>
  <si>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</si>
  <si>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</si>
  <si>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</si>
  <si>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</si>
  <si>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</si>
  <si>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</si>
  <si>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</si>
  <si>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</si>
  <si>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</si>
  <si>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</si>
  <si>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</si>
  <si>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</si>
  <si>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</si>
  <si>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</si>
  <si>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</si>
  <si>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</si>
  <si>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</si>
  <si>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</si>
  <si>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</si>
  <si>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</si>
  <si>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</si>
  <si>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</si>
  <si>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</si>
  <si>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</si>
  <si>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</si>
  <si>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</si>
  <si>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</si>
  <si>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</si>
  <si>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</si>
  <si>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</si>
  <si>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</si>
  <si>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</si>
  <si>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</si>
  <si>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</si>
  <si>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</si>
  <si>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</si>
  <si>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</si>
  <si>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</si>
  <si>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</si>
  <si>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</si>
  <si>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</si>
  <si>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</si>
  <si>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</si>
  <si>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</si>
  <si>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</si>
  <si>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</si>
  <si>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</si>
  <si>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</si>
  <si>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</si>
  <si>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</si>
  <si>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</si>
  <si>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</si>
  <si>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</si>
  <si>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</si>
  <si>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</si>
  <si>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</si>
  <si>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</si>
  <si>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</si>
  <si>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</si>
  <si>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</si>
  <si>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</si>
  <si>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</si>
  <si>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</si>
  <si>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</si>
  <si>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</si>
  <si>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</si>
  <si>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</si>
  <si>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</si>
  <si>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</si>
  <si>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</si>
  <si>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</si>
  <si>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</si>
  <si>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</si>
  <si>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</si>
  <si>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</si>
  <si>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</si>
  <si>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</si>
  <si>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</si>
  <si>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</si>
  <si>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</si>
  <si>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</si>
  <si>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</si>
  <si>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</si>
  <si>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</si>
  <si>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</si>
  <si>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</si>
  <si>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</si>
  <si>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</si>
  <si>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</si>
  <si>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</si>
  <si>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</si>
  <si>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</si>
  <si>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</si>
  <si>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</si>
  <si>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</si>
  <si>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</si>
  <si>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</si>
  <si>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</si>
  <si>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</si>
  <si>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</si>
  <si>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</si>
  <si>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</si>
  <si>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</si>
  <si>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</si>
  <si>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</si>
  <si>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</si>
  <si>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</si>
  <si>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</si>
  <si>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Tax Rate</t>
  </si>
  <si>
    <t>Profit</t>
  </si>
  <si>
    <t>Out</t>
  </si>
  <si>
    <t>Buy</t>
  </si>
  <si>
    <t>Sell</t>
  </si>
  <si>
    <t>#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</si>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</sst>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11" fillId="14" borderId="2" xfId="12" applyFont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H2" totalsRowShown="0">
  <autoFilter ref="A1:H2" xr:uid="{2AF95D97-3FE0-4640-8C77-A5D7FDE275BB}"/>
  <tableColumns count="8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7" xr3:uid="{603AFD24-D6CE-4E31-8568-B0840F81EC76}" name="#"/>
    <tableColumn id="3" xr3:uid="{B8A9B089-19F3-47E6-980C-77B26CEF9D43}" name="Buy">
      <calculatedColumnFormula>VLOOKUP(B2,TradeSheet!B:E,3,FALSE)</calculatedColumnFormula>
    </tableColumn>
    <tableColumn id="4" xr3:uid="{69767C5F-1B59-4BBB-8552-9B8118414C1D}" name="Sell">
      <calculatedColumnFormula>VLOOKUP(B2,TradeSheet!B:F,5,FALSE)</calculatedColumnFormula>
    </tableColumn>
    <tableColumn id="5" xr3:uid="{9952A3C5-2D3A-447C-8E4A-430B0E9F7C91}" name="Profit"/>
    <tableColumn id="6" xr3:uid="{71BB8A3C-295F-45BD-A034-F8EC1805889E}" name="Date"/>
    <tableColumn id="8" xr3:uid="{55DE6210-B9F5-4630-9A28-812209C8C180}" name="Ou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zoomScale="175" zoomScaleNormal="175" workbookViewId="0">
      <selection activeCell="A5" sqref="A5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3" customWidth="1"/>
    <col min="4" max="4" width="14.7109375" style="43" customWidth="1"/>
    <col min="5" max="5" width="1.85546875" style="42" customWidth="1"/>
    <col min="6" max="6" width="15.5703125" style="42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5" t="s">
        <v>40270</v>
      </c>
      <c r="D1" s="45"/>
      <c r="E1" s="45" t="s">
        <v>40271</v>
      </c>
      <c r="F1" s="45"/>
      <c r="G1" s="7" t="s">
        <v>40258</v>
      </c>
      <c r="H1" s="45" t="s">
        <v>40259</v>
      </c>
      <c r="I1" s="45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7" t="s">
        <v>40260</v>
      </c>
      <c r="BE1" s="47"/>
      <c r="BF1" s="47"/>
      <c r="BG1" s="46" t="s">
        <v>44291</v>
      </c>
      <c r="BH1" s="46"/>
    </row>
    <row r="2" spans="1:60">
      <c r="A2" s="31" t="s">
        <v>924</v>
      </c>
      <c r="B2" s="18">
        <f>VLOOKUP(A2,TypeIDs!B:C,2,FALSE)</f>
        <v>2048</v>
      </c>
      <c r="C2" s="43">
        <f t="array" ref="C2:C91">_xlfn.FILTERXML(Jita,BF21)</f>
        <v>418700</v>
      </c>
      <c r="D2" s="43">
        <f t="shared" ref="D2:D65" si="0">(C2+(C2*TaxRate))+(G2*ShippingCost)</f>
        <v>441832.15</v>
      </c>
      <c r="E2" s="42">
        <f>INDEX(MARKET_INPUT[Column1.price],MATCH(B2,MARKET_INPUT[Column1.type_id]))</f>
        <v>370000</v>
      </c>
      <c r="F2" s="42">
        <f t="shared" ref="F2:F65" si="1"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3219.38</v>
      </c>
      <c r="J2" s="21">
        <f>H2*7</f>
        <v>259</v>
      </c>
      <c r="K2" s="20">
        <f t="shared" ref="K2:K65" si="2">(G2*H2)*7</f>
        <v>1295</v>
      </c>
      <c r="L2" s="8">
        <f>F2/D2</f>
        <v>0.80015680162704317</v>
      </c>
      <c r="M2" s="9">
        <f>D2*J2</f>
        <v>114434526.85000001</v>
      </c>
      <c r="N2" s="10">
        <f>(F2-D2)*J2</f>
        <v>-22868961.850000005</v>
      </c>
      <c r="O2" s="11">
        <f>(F2-D2)/G2</f>
        <v>-17659.430000000004</v>
      </c>
      <c r="P2" s="24">
        <f t="shared" ref="P2:P65" si="3"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3">
        <v>21810</v>
      </c>
      <c r="D3" s="43">
        <f t="shared" si="0"/>
        <v>22789.544999999998</v>
      </c>
      <c r="E3" s="42">
        <f>INDEX(MARKET_INPUT[Column1.price],MATCH(B3,MARKET_INPUT[Column1.type_id]))</f>
        <v>19210</v>
      </c>
      <c r="F3" s="42">
        <f t="shared" si="1"/>
        <v>18355.154999999999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36810.020000000004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0.80541998534854475</v>
      </c>
      <c r="M3" s="9">
        <f>D3*J3</f>
        <v>797634074.99999988</v>
      </c>
      <c r="N3" s="10">
        <f t="shared" ref="N3:N66" si="6">(F3-D3)*J3</f>
        <v>-155203649.99999997</v>
      </c>
      <c r="O3" s="11">
        <f t="shared" ref="O3:O66" si="7">(F3-D3)/G3</f>
        <v>-443438.99999999994</v>
      </c>
      <c r="P3" s="24">
        <f t="shared" si="3"/>
        <v>642430424.99999988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3">
        <v>2930000</v>
      </c>
      <c r="D4" s="43">
        <f t="shared" si="0"/>
        <v>3060385.18</v>
      </c>
      <c r="E4" s="42">
        <f>INDEX(MARKET_INPUT[Column1.price],MATCH(B4,MARKET_INPUT[Column1.type_id]))</f>
        <v>3100000</v>
      </c>
      <c r="F4" s="42">
        <f t="shared" si="1"/>
        <v>2962050</v>
      </c>
      <c r="G4" s="19">
        <f>VLOOKUP(B4,TypeIDs!C:D,2,FALSE)</f>
        <v>2.0000000000000001E-4</v>
      </c>
      <c r="H4" s="15">
        <v>1000</v>
      </c>
      <c r="I4" s="17">
        <f t="shared" si="4"/>
        <v>589000.00040000002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0.9678683648572628</v>
      </c>
      <c r="M4" s="9">
        <f t="shared" ref="M4:M67" si="9">D4*J4</f>
        <v>21422696260</v>
      </c>
      <c r="N4" s="10">
        <f t="shared" si="6"/>
        <v>-688346260.00000119</v>
      </c>
      <c r="O4" s="11">
        <f t="shared" si="7"/>
        <v>-491675900.00000083</v>
      </c>
      <c r="P4" s="24">
        <f t="shared" si="3"/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44" t="s">
        <v>31363</v>
      </c>
      <c r="B5" s="18">
        <f>VLOOKUP(A5,TypeIDs!B:C,2,FALSE)</f>
        <v>47867</v>
      </c>
      <c r="C5" s="43">
        <v>77490</v>
      </c>
      <c r="D5" s="43">
        <f t="shared" si="0"/>
        <v>80947.304999999993</v>
      </c>
      <c r="E5" s="42">
        <f>INDEX(MARKET_INPUT[Column1.price],MATCH(B5,MARKET_INPUT[Column1.type_id]))</f>
        <v>849700</v>
      </c>
      <c r="F5" s="42">
        <f t="shared" si="1"/>
        <v>811888.35</v>
      </c>
      <c r="G5" s="19">
        <f>VLOOKUP(B5,TypeIDs!C:D,2,FALSE)</f>
        <v>0.01</v>
      </c>
      <c r="H5" s="15">
        <v>1</v>
      </c>
      <c r="I5" s="17">
        <f t="shared" si="4"/>
        <v>18.518000000000001</v>
      </c>
      <c r="J5" s="21">
        <f t="shared" si="5"/>
        <v>7</v>
      </c>
      <c r="K5" s="20">
        <f t="shared" si="2"/>
        <v>7.0000000000000007E-2</v>
      </c>
      <c r="L5" s="8">
        <f t="shared" si="8"/>
        <v>10.029837929749483</v>
      </c>
      <c r="M5" s="9">
        <f t="shared" si="9"/>
        <v>566631.13500000001</v>
      </c>
      <c r="N5" s="10">
        <f t="shared" si="6"/>
        <v>5116587.3149999995</v>
      </c>
      <c r="O5" s="11">
        <f t="shared" si="7"/>
        <v>73094104.499999985</v>
      </c>
      <c r="P5" s="24">
        <f t="shared" si="3"/>
        <v>5683218.4499999993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44" t="s">
        <v>32710</v>
      </c>
      <c r="B6" s="18">
        <f>VLOOKUP(A6,TypeIDs!B:C,2,FALSE)</f>
        <v>49742</v>
      </c>
      <c r="C6" s="43">
        <v>116300</v>
      </c>
      <c r="D6" s="43">
        <f t="shared" si="0"/>
        <v>121484.35</v>
      </c>
      <c r="E6" s="42">
        <f>INDEX(MARKET_INPUT[Column1.price],MATCH(B6,MARKET_INPUT[Column1.type_id]))</f>
        <v>3800000</v>
      </c>
      <c r="F6" s="42">
        <f t="shared" si="1"/>
        <v>3630900</v>
      </c>
      <c r="G6" s="19">
        <f>VLOOKUP(B6,TypeIDs!C:D,2,FALSE)</f>
        <v>0.01</v>
      </c>
      <c r="H6" s="15">
        <v>1</v>
      </c>
      <c r="I6" s="17">
        <f t="shared" si="4"/>
        <v>26.28</v>
      </c>
      <c r="J6" s="21">
        <f t="shared" si="5"/>
        <v>7</v>
      </c>
      <c r="K6" s="20">
        <f t="shared" si="2"/>
        <v>7.0000000000000007E-2</v>
      </c>
      <c r="L6" s="8">
        <f t="shared" si="8"/>
        <v>29.887800362762775</v>
      </c>
      <c r="M6" s="9">
        <f t="shared" si="9"/>
        <v>850390.45000000007</v>
      </c>
      <c r="N6" s="10">
        <f t="shared" si="6"/>
        <v>24565909.550000001</v>
      </c>
      <c r="O6" s="11">
        <f t="shared" si="7"/>
        <v>350941565</v>
      </c>
      <c r="P6" s="24">
        <f t="shared" si="3"/>
        <v>25416300</v>
      </c>
      <c r="BD6" s="5"/>
    </row>
    <row r="7" spans="1:60">
      <c r="A7" s="13" t="s">
        <v>19108</v>
      </c>
      <c r="B7" s="18">
        <f>VLOOKUP(A7,TypeIDs!B:C,2,FALSE)</f>
        <v>33332</v>
      </c>
      <c r="C7" s="43">
        <v>14980</v>
      </c>
      <c r="D7" s="43">
        <f t="shared" si="0"/>
        <v>16996.61</v>
      </c>
      <c r="E7" s="42">
        <f>INDEX(MARKET_INPUT[Column1.price],MATCH(B7,MARKET_INPUT[Column1.type_id]))</f>
        <v>17900</v>
      </c>
      <c r="F7" s="42">
        <f t="shared" si="1"/>
        <v>17103.45</v>
      </c>
      <c r="G7" s="19">
        <f>VLOOKUP(B7,TypeIDs!C:D,2,FALSE)</f>
        <v>1.5</v>
      </c>
      <c r="H7" s="15">
        <v>30</v>
      </c>
      <c r="I7" s="17">
        <f t="shared" si="4"/>
        <v>182.88</v>
      </c>
      <c r="J7" s="21">
        <f t="shared" si="5"/>
        <v>210</v>
      </c>
      <c r="K7" s="20">
        <f t="shared" si="2"/>
        <v>315</v>
      </c>
      <c r="L7" s="8">
        <f t="shared" si="8"/>
        <v>1.0062859593766051</v>
      </c>
      <c r="M7" s="9">
        <f t="shared" si="9"/>
        <v>3569288.1</v>
      </c>
      <c r="N7" s="10">
        <f t="shared" si="6"/>
        <v>22436.400000000031</v>
      </c>
      <c r="O7" s="11">
        <f t="shared" si="7"/>
        <v>71.226666666666759</v>
      </c>
      <c r="P7" s="24">
        <f t="shared" si="3"/>
        <v>3591724.5</v>
      </c>
      <c r="BD7" s="47" t="s">
        <v>40264</v>
      </c>
      <c r="BE7" s="47"/>
      <c r="BF7" s="47"/>
      <c r="BG7" s="48" t="s">
        <v>44292</v>
      </c>
      <c r="BH7" s="48"/>
    </row>
    <row r="8" spans="1:60">
      <c r="A8" s="13" t="s">
        <v>18231</v>
      </c>
      <c r="B8" s="18">
        <f>VLOOKUP(A8,TypeIDs!B:C,2,FALSE)</f>
        <v>31990</v>
      </c>
      <c r="C8" s="43">
        <v>39890</v>
      </c>
      <c r="D8" s="43">
        <f t="shared" si="0"/>
        <v>45715.105000000003</v>
      </c>
      <c r="E8" s="42">
        <f>INDEX(MARKET_INPUT[Column1.price],MATCH(B8,MARKET_INPUT[Column1.type_id]))</f>
        <v>56980</v>
      </c>
      <c r="F8" s="42">
        <f t="shared" si="1"/>
        <v>54444.39</v>
      </c>
      <c r="G8" s="19">
        <f>VLOOKUP(B8,TypeIDs!C:D,2,FALSE)</f>
        <v>4.5</v>
      </c>
      <c r="H8" s="15">
        <v>30</v>
      </c>
      <c r="I8" s="17">
        <f t="shared" si="4"/>
        <v>338.34000000000003</v>
      </c>
      <c r="J8" s="21">
        <f t="shared" si="5"/>
        <v>210</v>
      </c>
      <c r="K8" s="20">
        <f t="shared" si="2"/>
        <v>945</v>
      </c>
      <c r="L8" s="8">
        <f t="shared" si="8"/>
        <v>1.1909496871985747</v>
      </c>
      <c r="M8" s="9">
        <f t="shared" si="9"/>
        <v>9600172.0500000007</v>
      </c>
      <c r="N8" s="10">
        <f t="shared" si="6"/>
        <v>1833149.8499999992</v>
      </c>
      <c r="O8" s="11">
        <f t="shared" si="7"/>
        <v>1939.8411111111102</v>
      </c>
      <c r="P8" s="24">
        <f t="shared" si="3"/>
        <v>11433321.9</v>
      </c>
      <c r="BD8" s="3" t="s">
        <v>8</v>
      </c>
      <c r="BE8" s="3"/>
      <c r="BF8" s="3"/>
      <c r="BG8" s="49">
        <v>900</v>
      </c>
      <c r="BH8" s="49"/>
    </row>
    <row r="9" spans="1:60">
      <c r="A9" s="13" t="s">
        <v>18232</v>
      </c>
      <c r="B9" s="18">
        <f>VLOOKUP(A9,TypeIDs!B:C,2,FALSE)</f>
        <v>31998</v>
      </c>
      <c r="C9" s="43">
        <v>73800</v>
      </c>
      <c r="D9" s="43">
        <f t="shared" si="0"/>
        <v>82484.100000000006</v>
      </c>
      <c r="E9" s="42">
        <f>INDEX(MARKET_INPUT[Column1.price],MATCH(B9,MARKET_INPUT[Column1.type_id]))</f>
        <v>64800</v>
      </c>
      <c r="F9" s="42">
        <f t="shared" si="1"/>
        <v>61916.4</v>
      </c>
      <c r="G9" s="19">
        <f>VLOOKUP(B9,TypeIDs!C:D,2,FALSE)</f>
        <v>6</v>
      </c>
      <c r="H9" s="15">
        <v>25</v>
      </c>
      <c r="I9" s="17">
        <f t="shared" si="4"/>
        <v>456</v>
      </c>
      <c r="J9" s="21">
        <f t="shared" si="5"/>
        <v>175</v>
      </c>
      <c r="K9" s="20">
        <f t="shared" si="2"/>
        <v>1050</v>
      </c>
      <c r="L9" s="8">
        <f t="shared" si="8"/>
        <v>0.75064648823227742</v>
      </c>
      <c r="M9" s="9">
        <f t="shared" si="9"/>
        <v>14434717.500000002</v>
      </c>
      <c r="N9" s="10">
        <f t="shared" si="6"/>
        <v>-3599347.5000000009</v>
      </c>
      <c r="O9" s="11">
        <f t="shared" si="7"/>
        <v>-3427.9500000000007</v>
      </c>
      <c r="P9" s="24">
        <f t="shared" si="3"/>
        <v>10835370</v>
      </c>
      <c r="BD9" s="3"/>
      <c r="BE9" s="3" t="s">
        <v>9</v>
      </c>
      <c r="BF9" s="3" t="s">
        <v>23</v>
      </c>
      <c r="BG9" s="48" t="s">
        <v>47490</v>
      </c>
      <c r="BH9" s="48"/>
    </row>
    <row r="10" spans="1:60">
      <c r="A10" s="13" t="s">
        <v>18233</v>
      </c>
      <c r="B10" s="18">
        <f>VLOOKUP(A10,TypeIDs!B:C,2,FALSE)</f>
        <v>32006</v>
      </c>
      <c r="C10" s="43">
        <v>108900</v>
      </c>
      <c r="D10" s="43">
        <f t="shared" si="0"/>
        <v>124546.05</v>
      </c>
      <c r="E10" s="42">
        <f>INDEX(MARKET_INPUT[Column1.price],MATCH(B10,MARKET_INPUT[Column1.type_id]))</f>
        <v>150000</v>
      </c>
      <c r="F10" s="42">
        <f t="shared" si="1"/>
        <v>143325</v>
      </c>
      <c r="G10" s="19">
        <f>VLOOKUP(B10,TypeIDs!C:D,2,FALSE)</f>
        <v>12</v>
      </c>
      <c r="H10" s="15">
        <v>100</v>
      </c>
      <c r="I10" s="17">
        <f t="shared" si="4"/>
        <v>2502</v>
      </c>
      <c r="J10" s="21">
        <f t="shared" si="5"/>
        <v>700</v>
      </c>
      <c r="K10" s="20">
        <f t="shared" si="2"/>
        <v>8400</v>
      </c>
      <c r="L10" s="8">
        <f t="shared" si="8"/>
        <v>1.1507791696324372</v>
      </c>
      <c r="M10" s="9">
        <f t="shared" si="9"/>
        <v>87182235</v>
      </c>
      <c r="N10" s="10">
        <f t="shared" si="6"/>
        <v>13145264.999999998</v>
      </c>
      <c r="O10" s="11">
        <f t="shared" si="7"/>
        <v>1564.9124999999997</v>
      </c>
      <c r="P10" s="24">
        <f t="shared" si="3"/>
        <v>100327500</v>
      </c>
      <c r="BD10" s="3"/>
      <c r="BE10" s="3" t="s">
        <v>10</v>
      </c>
      <c r="BF10" s="3" t="s">
        <v>24</v>
      </c>
      <c r="BG10" s="50">
        <v>4.4499999999999998E-2</v>
      </c>
      <c r="BH10" s="49"/>
    </row>
    <row r="11" spans="1:60">
      <c r="A11" s="13" t="s">
        <v>18234</v>
      </c>
      <c r="B11" s="18">
        <f>VLOOKUP(A11,TypeIDs!B:C,2,FALSE)</f>
        <v>32014</v>
      </c>
      <c r="C11" s="43">
        <v>209000</v>
      </c>
      <c r="D11" s="43">
        <f t="shared" si="0"/>
        <v>239900.5</v>
      </c>
      <c r="E11" s="42">
        <f>INDEX(MARKET_INPUT[Column1.price],MATCH(B11,MARKET_INPUT[Column1.type_id]))</f>
        <v>276000</v>
      </c>
      <c r="F11" s="42">
        <f t="shared" si="1"/>
        <v>263718</v>
      </c>
      <c r="G11" s="19">
        <f>VLOOKUP(B11,TypeIDs!C:D,2,FALSE)</f>
        <v>24</v>
      </c>
      <c r="H11" s="15">
        <v>60</v>
      </c>
      <c r="I11" s="17">
        <f t="shared" si="4"/>
        <v>2736</v>
      </c>
      <c r="J11" s="21">
        <f t="shared" si="5"/>
        <v>420</v>
      </c>
      <c r="K11" s="20">
        <f t="shared" si="2"/>
        <v>10080</v>
      </c>
      <c r="L11" s="8">
        <f t="shared" si="8"/>
        <v>1.099280743474899</v>
      </c>
      <c r="M11" s="9">
        <f t="shared" si="9"/>
        <v>100758210</v>
      </c>
      <c r="N11" s="10">
        <f t="shared" si="6"/>
        <v>10003350</v>
      </c>
      <c r="O11" s="11">
        <f t="shared" si="7"/>
        <v>992.39583333333337</v>
      </c>
      <c r="P11" s="24">
        <f t="shared" si="3"/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43">
        <v>894200</v>
      </c>
      <c r="D12" s="43">
        <f t="shared" si="0"/>
        <v>1020391.9</v>
      </c>
      <c r="E12" s="42">
        <f>INDEX(MARKET_INPUT[Column1.price],MATCH(B12,MARKET_INPUT[Column1.type_id]))</f>
        <v>1100000</v>
      </c>
      <c r="F12" s="42">
        <f t="shared" si="1"/>
        <v>1051050</v>
      </c>
      <c r="G12" s="19">
        <f>VLOOKUP(B12,TypeIDs!C:D,2,FALSE)</f>
        <v>96</v>
      </c>
      <c r="H12" s="15">
        <v>65</v>
      </c>
      <c r="I12" s="17">
        <f t="shared" si="4"/>
        <v>12011.6</v>
      </c>
      <c r="J12" s="21">
        <f t="shared" si="5"/>
        <v>455</v>
      </c>
      <c r="K12" s="20">
        <f t="shared" si="2"/>
        <v>43680</v>
      </c>
      <c r="L12" s="8">
        <f t="shared" si="8"/>
        <v>1.030045416863854</v>
      </c>
      <c r="M12" s="9">
        <f t="shared" si="9"/>
        <v>464278314.5</v>
      </c>
      <c r="N12" s="10">
        <f t="shared" si="6"/>
        <v>13949435.499999989</v>
      </c>
      <c r="O12" s="11">
        <f t="shared" si="7"/>
        <v>319.35520833333311</v>
      </c>
      <c r="P12" s="24">
        <f t="shared" si="3"/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43">
        <v>351</v>
      </c>
      <c r="D13" s="43">
        <f t="shared" si="0"/>
        <v>375.61950000000002</v>
      </c>
      <c r="E13" s="42">
        <f>INDEX(MARKET_INPUT[Column1.price],MATCH(B13,MARKET_INPUT[Column1.type_id]))</f>
        <v>990</v>
      </c>
      <c r="F13" s="42">
        <f t="shared" si="1"/>
        <v>945.94500000000005</v>
      </c>
      <c r="G13" s="19">
        <f>VLOOKUP(B13,TypeIDs!C:D,2,FALSE)</f>
        <v>0.01</v>
      </c>
      <c r="H13" s="15">
        <v>300</v>
      </c>
      <c r="I13" s="17">
        <f t="shared" si="4"/>
        <v>921.08</v>
      </c>
      <c r="J13" s="21">
        <f t="shared" si="5"/>
        <v>2100</v>
      </c>
      <c r="K13" s="20">
        <f t="shared" si="2"/>
        <v>21</v>
      </c>
      <c r="L13" s="8">
        <f t="shared" si="8"/>
        <v>2.5183596698254482</v>
      </c>
      <c r="M13" s="9">
        <f t="shared" si="9"/>
        <v>788800.95000000007</v>
      </c>
      <c r="N13" s="10">
        <f t="shared" si="6"/>
        <v>1197683.55</v>
      </c>
      <c r="O13" s="11">
        <f t="shared" si="7"/>
        <v>57032.55</v>
      </c>
      <c r="P13" s="24">
        <f t="shared" si="3"/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43">
        <v>574.70000000000005</v>
      </c>
      <c r="D14" s="43">
        <f t="shared" si="0"/>
        <v>609.27415000000008</v>
      </c>
      <c r="E14" s="42">
        <f>INDEX(MARKET_INPUT[Column1.price],MATCH(B14,MARKET_INPUT[Column1.type_id]))</f>
        <v>990</v>
      </c>
      <c r="F14" s="42">
        <f t="shared" si="1"/>
        <v>945.94500000000005</v>
      </c>
      <c r="G14" s="19">
        <f>VLOOKUP(B14,TypeIDs!C:D,2,FALSE)</f>
        <v>0.01</v>
      </c>
      <c r="H14" s="15">
        <v>300</v>
      </c>
      <c r="I14" s="17">
        <f t="shared" si="4"/>
        <v>934.50199999999995</v>
      </c>
      <c r="J14" s="21">
        <f t="shared" si="5"/>
        <v>2100</v>
      </c>
      <c r="K14" s="20">
        <f t="shared" si="2"/>
        <v>21</v>
      </c>
      <c r="L14" s="8">
        <f t="shared" si="8"/>
        <v>1.5525769475038453</v>
      </c>
      <c r="M14" s="9">
        <f t="shared" si="9"/>
        <v>1279475.7150000001</v>
      </c>
      <c r="N14" s="10">
        <f t="shared" si="6"/>
        <v>707008.78499999992</v>
      </c>
      <c r="O14" s="11">
        <f>(F14-D14)/G14</f>
        <v>33667.084999999999</v>
      </c>
      <c r="P14" s="24">
        <f t="shared" si="3"/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43">
        <v>403.6</v>
      </c>
      <c r="D15" s="43">
        <f t="shared" si="0"/>
        <v>430.56020000000001</v>
      </c>
      <c r="E15" s="42">
        <f>INDEX(MARKET_INPUT[Column1.price],MATCH(B15,MARKET_INPUT[Column1.type_id]))</f>
        <v>990</v>
      </c>
      <c r="F15" s="42">
        <f t="shared" si="1"/>
        <v>945.94500000000005</v>
      </c>
      <c r="G15" s="19">
        <f>VLOOKUP(B15,TypeIDs!C:D,2,FALSE)</f>
        <v>0.01</v>
      </c>
      <c r="H15" s="15">
        <v>300</v>
      </c>
      <c r="I15" s="17">
        <f t="shared" si="4"/>
        <v>924.23599999999999</v>
      </c>
      <c r="J15" s="21">
        <f t="shared" si="5"/>
        <v>2100</v>
      </c>
      <c r="K15" s="20">
        <f t="shared" si="2"/>
        <v>21</v>
      </c>
      <c r="L15" s="8">
        <f t="shared" si="8"/>
        <v>2.1970098490292416</v>
      </c>
      <c r="M15" s="9">
        <f t="shared" si="9"/>
        <v>904176.42</v>
      </c>
      <c r="N15" s="10">
        <f t="shared" si="6"/>
        <v>1082308.08</v>
      </c>
      <c r="O15" s="11">
        <f t="shared" si="7"/>
        <v>51538.48</v>
      </c>
      <c r="P15" s="24">
        <f t="shared" si="3"/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43">
        <v>669.3</v>
      </c>
      <c r="D16" s="43">
        <f t="shared" si="0"/>
        <v>708.08384999999998</v>
      </c>
      <c r="E16" s="42">
        <f>INDEX(MARKET_INPUT[Column1.price],MATCH(B16,MARKET_INPUT[Column1.type_id]))</f>
        <v>950</v>
      </c>
      <c r="F16" s="42">
        <f t="shared" si="1"/>
        <v>907.72500000000002</v>
      </c>
      <c r="G16" s="19">
        <f>VLOOKUP(B16,TypeIDs!C:D,2,FALSE)</f>
        <v>0.01</v>
      </c>
      <c r="H16" s="15">
        <v>200</v>
      </c>
      <c r="I16" s="17">
        <f t="shared" si="4"/>
        <v>626.79200000000003</v>
      </c>
      <c r="J16" s="21">
        <f t="shared" si="5"/>
        <v>1400</v>
      </c>
      <c r="K16" s="20">
        <f t="shared" si="2"/>
        <v>14</v>
      </c>
      <c r="L16" s="8">
        <f t="shared" si="8"/>
        <v>1.2819456339810604</v>
      </c>
      <c r="M16" s="9">
        <f t="shared" si="9"/>
        <v>991317.39</v>
      </c>
      <c r="N16" s="10">
        <f t="shared" si="6"/>
        <v>279497.61000000004</v>
      </c>
      <c r="O16" s="11">
        <f t="shared" si="7"/>
        <v>19964.115000000005</v>
      </c>
      <c r="P16" s="24">
        <f t="shared" si="3"/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43">
        <v>723.9</v>
      </c>
      <c r="D17" s="43">
        <f t="shared" si="0"/>
        <v>765.11355000000003</v>
      </c>
      <c r="E17" s="42">
        <f>INDEX(MARKET_INPUT[Column1.price],MATCH(B17,MARKET_INPUT[Column1.type_id]))</f>
        <v>950</v>
      </c>
      <c r="F17" s="42">
        <f t="shared" si="1"/>
        <v>907.72500000000002</v>
      </c>
      <c r="G17" s="19">
        <f>VLOOKUP(B17,TypeIDs!C:D,2,FALSE)</f>
        <v>0.01</v>
      </c>
      <c r="H17" s="15">
        <v>200</v>
      </c>
      <c r="I17" s="17">
        <f t="shared" si="4"/>
        <v>628.976</v>
      </c>
      <c r="J17" s="21">
        <f t="shared" si="5"/>
        <v>1400</v>
      </c>
      <c r="K17" s="20">
        <f t="shared" si="2"/>
        <v>14</v>
      </c>
      <c r="L17" s="8">
        <f t="shared" si="8"/>
        <v>1.1863925295794331</v>
      </c>
      <c r="M17" s="9">
        <f t="shared" si="9"/>
        <v>1071158.97</v>
      </c>
      <c r="N17" s="10">
        <f t="shared" si="6"/>
        <v>199656.03</v>
      </c>
      <c r="O17" s="11">
        <f t="shared" si="7"/>
        <v>14261.144999999999</v>
      </c>
      <c r="P17" s="24">
        <f t="shared" si="3"/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43">
        <v>550</v>
      </c>
      <c r="D18" s="43">
        <f t="shared" si="0"/>
        <v>583.47500000000002</v>
      </c>
      <c r="E18" s="42">
        <f>INDEX(MARKET_INPUT[Column1.price],MATCH(B18,MARKET_INPUT[Column1.type_id]))</f>
        <v>980</v>
      </c>
      <c r="F18" s="42">
        <f t="shared" si="1"/>
        <v>936.39</v>
      </c>
      <c r="G18" s="19">
        <f>VLOOKUP(B18,TypeIDs!C:D,2,FALSE)</f>
        <v>0.01</v>
      </c>
      <c r="H18" s="15">
        <v>300</v>
      </c>
      <c r="I18" s="17">
        <f t="shared" si="4"/>
        <v>933.02</v>
      </c>
      <c r="J18" s="21">
        <f t="shared" si="5"/>
        <v>2100</v>
      </c>
      <c r="K18" s="20">
        <f t="shared" si="2"/>
        <v>21</v>
      </c>
      <c r="L18" s="8">
        <f t="shared" si="8"/>
        <v>1.6048502506534126</v>
      </c>
      <c r="M18" s="9">
        <f t="shared" si="9"/>
        <v>1225297.5</v>
      </c>
      <c r="N18" s="10">
        <f t="shared" si="6"/>
        <v>741121.49999999988</v>
      </c>
      <c r="O18" s="11">
        <f t="shared" si="7"/>
        <v>35291.499999999993</v>
      </c>
      <c r="P18" s="24">
        <f t="shared" si="3"/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43">
        <v>141.80000000000001</v>
      </c>
      <c r="D19" s="43">
        <f t="shared" si="0"/>
        <v>157.11010000000002</v>
      </c>
      <c r="E19" s="42">
        <f>INDEX(MARKET_INPUT[Column1.price],MATCH(B19,MARKET_INPUT[Column1.type_id]))</f>
        <v>500</v>
      </c>
      <c r="F19" s="42">
        <f t="shared" si="1"/>
        <v>477.75</v>
      </c>
      <c r="G19" s="19">
        <f>VLOOKUP(B19,TypeIDs!C:D,2,FALSE)</f>
        <v>0.01</v>
      </c>
      <c r="H19" s="15">
        <v>1800</v>
      </c>
      <c r="I19" s="17">
        <f t="shared" si="4"/>
        <v>5451.0680000000002</v>
      </c>
      <c r="J19" s="21">
        <f t="shared" si="5"/>
        <v>12600</v>
      </c>
      <c r="K19" s="20">
        <f t="shared" si="2"/>
        <v>126</v>
      </c>
      <c r="L19" s="8">
        <f t="shared" si="8"/>
        <v>3.0408611540569317</v>
      </c>
      <c r="M19" s="9">
        <f t="shared" si="9"/>
        <v>1979587.2600000002</v>
      </c>
      <c r="N19" s="10">
        <f t="shared" si="6"/>
        <v>4040062.74</v>
      </c>
      <c r="O19" s="11">
        <f t="shared" si="7"/>
        <v>32063.99</v>
      </c>
      <c r="P19" s="24">
        <f t="shared" si="3"/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43">
        <v>189.6</v>
      </c>
      <c r="D20" s="43">
        <f t="shared" si="0"/>
        <v>207.03719999999998</v>
      </c>
      <c r="E20" s="42">
        <f>INDEX(MARKET_INPUT[Column1.price],MATCH(B20,MARKET_INPUT[Column1.type_id]))</f>
        <v>270</v>
      </c>
      <c r="F20" s="42">
        <f t="shared" si="1"/>
        <v>257.98500000000001</v>
      </c>
      <c r="G20" s="19">
        <f>VLOOKUP(B20,TypeIDs!C:D,2,FALSE)</f>
        <v>0.01</v>
      </c>
      <c r="H20" s="15">
        <v>8000</v>
      </c>
      <c r="I20" s="17">
        <f t="shared" si="4"/>
        <v>24303.38</v>
      </c>
      <c r="J20" s="21">
        <f t="shared" si="5"/>
        <v>56000</v>
      </c>
      <c r="K20" s="20">
        <f t="shared" si="2"/>
        <v>560</v>
      </c>
      <c r="L20" s="8">
        <f t="shared" si="8"/>
        <v>1.2460804145341997</v>
      </c>
      <c r="M20" s="9">
        <f t="shared" si="9"/>
        <v>11594083.199999999</v>
      </c>
      <c r="N20" s="10">
        <f t="shared" si="6"/>
        <v>2853076.8000000017</v>
      </c>
      <c r="O20" s="11">
        <f t="shared" si="7"/>
        <v>5094.7800000000025</v>
      </c>
      <c r="P20" s="24">
        <f t="shared" si="3"/>
        <v>14447160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43">
        <v>190.7</v>
      </c>
      <c r="D21" s="43">
        <f t="shared" si="0"/>
        <v>208.18615</v>
      </c>
      <c r="E21" s="42">
        <f>INDEX(MARKET_INPUT[Column1.price],MATCH(B21,MARKET_INPUT[Column1.type_id]))</f>
        <v>299.89999999999998</v>
      </c>
      <c r="F21" s="42">
        <f t="shared" si="1"/>
        <v>286.55444999999997</v>
      </c>
      <c r="G21" s="19">
        <f>VLOOKUP(B21,TypeIDs!C:D,2,FALSE)</f>
        <v>0.01</v>
      </c>
      <c r="H21" s="15">
        <v>8000</v>
      </c>
      <c r="I21" s="17">
        <f t="shared" si="4"/>
        <v>24305.14</v>
      </c>
      <c r="J21" s="21">
        <f t="shared" si="5"/>
        <v>56000</v>
      </c>
      <c r="K21" s="20">
        <f t="shared" si="2"/>
        <v>560</v>
      </c>
      <c r="L21" s="8">
        <f t="shared" si="8"/>
        <v>1.3764337829389706</v>
      </c>
      <c r="M21" s="9">
        <f t="shared" si="9"/>
        <v>11658424.4</v>
      </c>
      <c r="N21" s="10">
        <f t="shared" si="6"/>
        <v>4388624.7999999989</v>
      </c>
      <c r="O21" s="11">
        <f t="shared" si="7"/>
        <v>7836.8299999999972</v>
      </c>
      <c r="P21" s="24">
        <f t="shared" si="3"/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43">
        <v>395</v>
      </c>
      <c r="D22" s="43">
        <f t="shared" si="0"/>
        <v>421.57749999999999</v>
      </c>
      <c r="E22" s="42">
        <f>INDEX(MARKET_INPUT[Column1.price],MATCH(B22,MARKET_INPUT[Column1.type_id]))</f>
        <v>2850</v>
      </c>
      <c r="F22" s="42">
        <f t="shared" si="1"/>
        <v>2723.1750000000002</v>
      </c>
      <c r="G22" s="19">
        <f>VLOOKUP(B22,TypeIDs!C:D,2,FALSE)</f>
        <v>0.01</v>
      </c>
      <c r="H22" s="15">
        <v>800</v>
      </c>
      <c r="I22" s="17">
        <f t="shared" si="4"/>
        <v>2463.2199999999998</v>
      </c>
      <c r="J22" s="21">
        <f t="shared" si="5"/>
        <v>5600</v>
      </c>
      <c r="K22" s="20">
        <f t="shared" si="2"/>
        <v>56</v>
      </c>
      <c r="L22" s="8">
        <f t="shared" si="8"/>
        <v>6.459488468905481</v>
      </c>
      <c r="M22" s="9">
        <f t="shared" si="9"/>
        <v>2360834</v>
      </c>
      <c r="N22" s="10">
        <f t="shared" si="6"/>
        <v>12888946.000000002</v>
      </c>
      <c r="O22" s="11">
        <f t="shared" si="7"/>
        <v>230159.75000000003</v>
      </c>
      <c r="P22" s="24">
        <f t="shared" si="3"/>
        <v>15249780.000000002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43">
        <v>516.70000000000005</v>
      </c>
      <c r="D23" s="43">
        <f t="shared" si="0"/>
        <v>548.69315000000006</v>
      </c>
      <c r="E23" s="42">
        <f>INDEX(MARKET_INPUT[Column1.price],MATCH(B23,MARKET_INPUT[Column1.type_id]))</f>
        <v>1049</v>
      </c>
      <c r="F23" s="42">
        <f t="shared" si="1"/>
        <v>1002.3195000000001</v>
      </c>
      <c r="G23" s="19">
        <f>VLOOKUP(B23,TypeIDs!C:D,2,FALSE)</f>
        <v>0.01</v>
      </c>
      <c r="H23" s="15">
        <v>900</v>
      </c>
      <c r="I23" s="17">
        <f t="shared" si="4"/>
        <v>2793.0259999999998</v>
      </c>
      <c r="J23" s="21">
        <f t="shared" si="5"/>
        <v>6300</v>
      </c>
      <c r="K23" s="20">
        <f t="shared" si="2"/>
        <v>63</v>
      </c>
      <c r="L23" s="8">
        <f t="shared" si="8"/>
        <v>1.826739590242743</v>
      </c>
      <c r="M23" s="9">
        <f t="shared" si="9"/>
        <v>3456766.8450000002</v>
      </c>
      <c r="N23" s="10">
        <f t="shared" si="6"/>
        <v>2857846.0049999999</v>
      </c>
      <c r="O23" s="11">
        <f t="shared" si="7"/>
        <v>45362.635000000002</v>
      </c>
      <c r="P23" s="24">
        <f t="shared" si="3"/>
        <v>6314612.8499999996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43">
        <v>545</v>
      </c>
      <c r="D24" s="43">
        <f t="shared" si="0"/>
        <v>578.25250000000005</v>
      </c>
      <c r="E24" s="42">
        <f>INDEX(MARKET_INPUT[Column1.price],MATCH(B24,MARKET_INPUT[Column1.type_id]))</f>
        <v>800</v>
      </c>
      <c r="F24" s="42">
        <f t="shared" si="1"/>
        <v>764.4</v>
      </c>
      <c r="G24" s="19">
        <f>VLOOKUP(B24,TypeIDs!C:D,2,FALSE)</f>
        <v>0.01</v>
      </c>
      <c r="H24" s="15">
        <v>800</v>
      </c>
      <c r="I24" s="17">
        <f t="shared" si="4"/>
        <v>2487.2199999999998</v>
      </c>
      <c r="J24" s="21">
        <f t="shared" si="5"/>
        <v>5600</v>
      </c>
      <c r="K24" s="20">
        <f t="shared" si="2"/>
        <v>56</v>
      </c>
      <c r="L24" s="8">
        <f t="shared" si="8"/>
        <v>1.3219138698060102</v>
      </c>
      <c r="M24" s="9">
        <f t="shared" si="9"/>
        <v>3238214.0000000005</v>
      </c>
      <c r="N24" s="10">
        <f t="shared" si="6"/>
        <v>1042425.9999999995</v>
      </c>
      <c r="O24" s="11">
        <f t="shared" si="7"/>
        <v>18614.749999999993</v>
      </c>
      <c r="P24" s="24">
        <f t="shared" si="3"/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43">
        <v>500</v>
      </c>
      <c r="D25" s="43">
        <f t="shared" si="0"/>
        <v>531.25</v>
      </c>
      <c r="E25" s="42">
        <f>INDEX(MARKET_INPUT[Column1.price],MATCH(B25,MARKET_INPUT[Column1.type_id]))</f>
        <v>950</v>
      </c>
      <c r="F25" s="42">
        <f t="shared" si="1"/>
        <v>907.72500000000002</v>
      </c>
      <c r="G25" s="19">
        <f>VLOOKUP(B25,TypeIDs!C:D,2,FALSE)</f>
        <v>0.01</v>
      </c>
      <c r="H25" s="15">
        <v>900</v>
      </c>
      <c r="I25" s="17">
        <f t="shared" si="4"/>
        <v>2790.02</v>
      </c>
      <c r="J25" s="21">
        <f t="shared" si="5"/>
        <v>6300</v>
      </c>
      <c r="K25" s="20">
        <f t="shared" si="2"/>
        <v>63</v>
      </c>
      <c r="L25" s="8">
        <f t="shared" si="8"/>
        <v>1.7086588235294118</v>
      </c>
      <c r="M25" s="9">
        <f t="shared" si="9"/>
        <v>3346875</v>
      </c>
      <c r="N25" s="10">
        <f t="shared" si="6"/>
        <v>2371792.5</v>
      </c>
      <c r="O25" s="11">
        <f t="shared" si="7"/>
        <v>37647.5</v>
      </c>
      <c r="P25" s="24">
        <f t="shared" si="3"/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43">
        <v>724.6</v>
      </c>
      <c r="D26" s="43">
        <f t="shared" si="0"/>
        <v>765.84469999999999</v>
      </c>
      <c r="E26" s="42">
        <f>INDEX(MARKET_INPUT[Column1.price],MATCH(B26,MARKET_INPUT[Column1.type_id]))</f>
        <v>950</v>
      </c>
      <c r="F26" s="42">
        <f t="shared" si="1"/>
        <v>907.72500000000002</v>
      </c>
      <c r="G26" s="19">
        <f>VLOOKUP(B26,TypeIDs!C:D,2,FALSE)</f>
        <v>0.01</v>
      </c>
      <c r="H26" s="15">
        <v>700</v>
      </c>
      <c r="I26" s="17">
        <f t="shared" si="4"/>
        <v>2201.4639999999999</v>
      </c>
      <c r="J26" s="21">
        <f t="shared" si="5"/>
        <v>4900</v>
      </c>
      <c r="K26" s="20">
        <f t="shared" si="2"/>
        <v>49</v>
      </c>
      <c r="L26" s="8">
        <f t="shared" si="8"/>
        <v>1.1852598836291484</v>
      </c>
      <c r="M26" s="9">
        <f t="shared" si="9"/>
        <v>3752639.03</v>
      </c>
      <c r="N26" s="10">
        <f t="shared" si="6"/>
        <v>695213.4700000002</v>
      </c>
      <c r="O26" s="11">
        <f t="shared" si="7"/>
        <v>14188.030000000002</v>
      </c>
      <c r="P26" s="24">
        <f t="shared" si="3"/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43">
        <v>375.7</v>
      </c>
      <c r="D27" s="43">
        <f t="shared" si="0"/>
        <v>401.41865000000001</v>
      </c>
      <c r="E27" s="42">
        <f>INDEX(MARKET_INPUT[Column1.price],MATCH(B27,MARKET_INPUT[Column1.type_id]))</f>
        <v>1000</v>
      </c>
      <c r="F27" s="42">
        <f t="shared" si="1"/>
        <v>955.5</v>
      </c>
      <c r="G27" s="19">
        <f>VLOOKUP(B27,TypeIDs!C:D,2,FALSE)</f>
        <v>0.01</v>
      </c>
      <c r="H27" s="15">
        <v>700</v>
      </c>
      <c r="I27" s="17">
        <f t="shared" si="4"/>
        <v>2152.6179999999999</v>
      </c>
      <c r="J27" s="21">
        <f t="shared" si="5"/>
        <v>4900</v>
      </c>
      <c r="K27" s="20">
        <f t="shared" si="2"/>
        <v>49</v>
      </c>
      <c r="L27" s="8">
        <f t="shared" si="8"/>
        <v>2.3803079403510523</v>
      </c>
      <c r="M27" s="9">
        <f t="shared" si="9"/>
        <v>1966951.385</v>
      </c>
      <c r="N27" s="10">
        <f t="shared" si="6"/>
        <v>2714998.6149999998</v>
      </c>
      <c r="O27" s="11">
        <f t="shared" si="7"/>
        <v>55408.134999999995</v>
      </c>
      <c r="P27" s="24">
        <f t="shared" si="3"/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43">
        <v>1460</v>
      </c>
      <c r="D28" s="43">
        <f t="shared" si="0"/>
        <v>1533.97</v>
      </c>
      <c r="E28" s="42">
        <f>INDEX(MARKET_INPUT[Column1.price],MATCH(B28,MARKET_INPUT[Column1.type_id]))</f>
        <v>3836</v>
      </c>
      <c r="F28" s="42">
        <f t="shared" si="1"/>
        <v>3665.2979999999998</v>
      </c>
      <c r="G28" s="19">
        <f>VLOOKUP(B28,TypeIDs!C:D,2,FALSE)</f>
        <v>0.01</v>
      </c>
      <c r="H28" s="15">
        <v>2500</v>
      </c>
      <c r="I28" s="17">
        <f t="shared" si="4"/>
        <v>8230.02</v>
      </c>
      <c r="J28" s="21">
        <f t="shared" si="5"/>
        <v>17500</v>
      </c>
      <c r="K28" s="20">
        <f t="shared" si="2"/>
        <v>175</v>
      </c>
      <c r="L28" s="8">
        <f t="shared" si="8"/>
        <v>2.3894196105530092</v>
      </c>
      <c r="M28" s="9">
        <f t="shared" si="9"/>
        <v>26844475</v>
      </c>
      <c r="N28" s="10">
        <f t="shared" si="6"/>
        <v>37298239.999999993</v>
      </c>
      <c r="O28" s="11">
        <f t="shared" si="7"/>
        <v>213132.79999999996</v>
      </c>
      <c r="P28" s="24">
        <f t="shared" si="3"/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43">
        <v>1581</v>
      </c>
      <c r="D29" s="43">
        <f t="shared" si="0"/>
        <v>1660.3544999999999</v>
      </c>
      <c r="E29" s="42">
        <f>INDEX(MARKET_INPUT[Column1.price],MATCH(B29,MARKET_INPUT[Column1.type_id]))</f>
        <v>3314</v>
      </c>
      <c r="F29" s="42">
        <f t="shared" si="1"/>
        <v>3166.527</v>
      </c>
      <c r="G29" s="19">
        <f>VLOOKUP(B29,TypeIDs!C:D,2,FALSE)</f>
        <v>0.01</v>
      </c>
      <c r="H29" s="15">
        <v>2500</v>
      </c>
      <c r="I29" s="17">
        <f t="shared" si="4"/>
        <v>8290.52</v>
      </c>
      <c r="J29" s="21">
        <f t="shared" si="5"/>
        <v>17500</v>
      </c>
      <c r="K29" s="20">
        <f t="shared" si="2"/>
        <v>175</v>
      </c>
      <c r="L29" s="8">
        <f t="shared" si="8"/>
        <v>1.9071391079435145</v>
      </c>
      <c r="M29" s="9">
        <f t="shared" si="9"/>
        <v>29056203.75</v>
      </c>
      <c r="N29" s="10">
        <f t="shared" si="6"/>
        <v>26358018.750000004</v>
      </c>
      <c r="O29" s="11">
        <f t="shared" si="7"/>
        <v>150617.25</v>
      </c>
      <c r="P29" s="24">
        <f t="shared" si="3"/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43">
        <v>1124</v>
      </c>
      <c r="D30" s="43">
        <f t="shared" si="0"/>
        <v>1183.018</v>
      </c>
      <c r="E30" s="42">
        <f>INDEX(MARKET_INPUT[Column1.price],MATCH(B30,MARKET_INPUT[Column1.type_id]))</f>
        <v>1326</v>
      </c>
      <c r="F30" s="42">
        <f t="shared" si="1"/>
        <v>1266.9929999999999</v>
      </c>
      <c r="G30" s="19">
        <f>VLOOKUP(B30,TypeIDs!C:D,2,FALSE)</f>
        <v>0.01</v>
      </c>
      <c r="H30" s="15">
        <v>3700</v>
      </c>
      <c r="I30" s="17">
        <f t="shared" si="4"/>
        <v>11931.78</v>
      </c>
      <c r="J30" s="21">
        <f t="shared" si="5"/>
        <v>25900</v>
      </c>
      <c r="K30" s="20">
        <f t="shared" si="2"/>
        <v>259</v>
      </c>
      <c r="L30" s="8">
        <f t="shared" si="8"/>
        <v>1.0709837043899584</v>
      </c>
      <c r="M30" s="9">
        <f t="shared" si="9"/>
        <v>30640166.199999999</v>
      </c>
      <c r="N30" s="10">
        <f t="shared" si="6"/>
        <v>2174952.4999999977</v>
      </c>
      <c r="O30" s="11">
        <f t="shared" si="7"/>
        <v>8397.4999999999909</v>
      </c>
      <c r="P30" s="24">
        <f t="shared" si="3"/>
        <v>32815118.699999996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43">
        <v>1050</v>
      </c>
      <c r="D31" s="43">
        <f t="shared" si="0"/>
        <v>1105.7249999999999</v>
      </c>
      <c r="E31" s="42">
        <f>INDEX(MARKET_INPUT[Column1.price],MATCH(B31,MARKET_INPUT[Column1.type_id]))</f>
        <v>1394</v>
      </c>
      <c r="F31" s="42">
        <f t="shared" si="1"/>
        <v>1331.9670000000001</v>
      </c>
      <c r="G31" s="19">
        <f>VLOOKUP(B31,TypeIDs!C:D,2,FALSE)</f>
        <v>0.01</v>
      </c>
      <c r="H31" s="15">
        <v>8000</v>
      </c>
      <c r="I31" s="17">
        <f t="shared" si="4"/>
        <v>25680.02</v>
      </c>
      <c r="J31" s="21">
        <f t="shared" si="5"/>
        <v>56000</v>
      </c>
      <c r="K31" s="20">
        <f t="shared" si="2"/>
        <v>560</v>
      </c>
      <c r="L31" s="8">
        <f t="shared" si="8"/>
        <v>1.2046096452553756</v>
      </c>
      <c r="M31" s="9">
        <f t="shared" si="9"/>
        <v>61920599.999999993</v>
      </c>
      <c r="N31" s="10">
        <f t="shared" si="6"/>
        <v>12669552.000000011</v>
      </c>
      <c r="O31" s="11">
        <f t="shared" si="7"/>
        <v>22624.200000000019</v>
      </c>
      <c r="P31" s="24">
        <f t="shared" si="3"/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43">
        <v>679.5</v>
      </c>
      <c r="D32" s="43">
        <f t="shared" si="0"/>
        <v>718.73775000000001</v>
      </c>
      <c r="E32" s="42">
        <f>INDEX(MARKET_INPUT[Column1.price],MATCH(B32,MARKET_INPUT[Column1.type_id]))</f>
        <v>1326</v>
      </c>
      <c r="F32" s="42">
        <f t="shared" si="1"/>
        <v>1266.9929999999999</v>
      </c>
      <c r="G32" s="19">
        <f>VLOOKUP(B32,TypeIDs!C:D,2,FALSE)</f>
        <v>0.01</v>
      </c>
      <c r="H32" s="15">
        <v>800</v>
      </c>
      <c r="I32" s="17">
        <f t="shared" si="4"/>
        <v>2508.7399999999998</v>
      </c>
      <c r="J32" s="21">
        <f t="shared" si="5"/>
        <v>5600</v>
      </c>
      <c r="K32" s="20">
        <f t="shared" si="2"/>
        <v>56</v>
      </c>
      <c r="L32" s="8">
        <f t="shared" si="8"/>
        <v>1.7628029138583579</v>
      </c>
      <c r="M32" s="9">
        <f t="shared" si="9"/>
        <v>4024931.4</v>
      </c>
      <c r="N32" s="10">
        <f t="shared" si="6"/>
        <v>3070229.3999999994</v>
      </c>
      <c r="O32" s="11">
        <f t="shared" si="7"/>
        <v>54825.524999999994</v>
      </c>
      <c r="P32" s="24">
        <f t="shared" si="3"/>
        <v>7095160.7999999989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43">
        <v>809.5</v>
      </c>
      <c r="D33" s="43">
        <f t="shared" si="0"/>
        <v>854.52274999999997</v>
      </c>
      <c r="E33" s="42">
        <f>INDEX(MARKET_INPUT[Column1.price],MATCH(B33,MARKET_INPUT[Column1.type_id]))</f>
        <v>432.8</v>
      </c>
      <c r="F33" s="42">
        <f t="shared" si="1"/>
        <v>413.54040000000003</v>
      </c>
      <c r="G33" s="19">
        <f>VLOOKUP(B33,TypeIDs!C:D,2,FALSE)</f>
        <v>0.01</v>
      </c>
      <c r="H33" s="15">
        <v>300</v>
      </c>
      <c r="I33" s="17">
        <f t="shared" si="4"/>
        <v>948.59</v>
      </c>
      <c r="J33" s="21">
        <f t="shared" si="5"/>
        <v>2100</v>
      </c>
      <c r="K33" s="20">
        <f t="shared" si="2"/>
        <v>21</v>
      </c>
      <c r="L33" s="8">
        <f t="shared" si="8"/>
        <v>0.48394311327580225</v>
      </c>
      <c r="M33" s="9">
        <f t="shared" si="9"/>
        <v>1794497.7749999999</v>
      </c>
      <c r="N33" s="10">
        <f t="shared" si="6"/>
        <v>-926062.93499999982</v>
      </c>
      <c r="O33" s="11">
        <f t="shared" si="7"/>
        <v>-44098.234999999993</v>
      </c>
      <c r="P33" s="24">
        <f t="shared" si="3"/>
        <v>868434.84000000008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43">
        <v>389.5</v>
      </c>
      <c r="D34" s="43">
        <f t="shared" si="0"/>
        <v>415.83274999999998</v>
      </c>
      <c r="E34" s="42">
        <f>INDEX(MARKET_INPUT[Column1.price],MATCH(B34,MARKET_INPUT[Column1.type_id]))</f>
        <v>1100</v>
      </c>
      <c r="F34" s="42">
        <f t="shared" si="1"/>
        <v>1051.05</v>
      </c>
      <c r="G34" s="19">
        <f>VLOOKUP(B34,TypeIDs!C:D,2,FALSE)</f>
        <v>0.01</v>
      </c>
      <c r="H34" s="15">
        <v>3000</v>
      </c>
      <c r="I34" s="17">
        <f t="shared" si="4"/>
        <v>9233.7199999999993</v>
      </c>
      <c r="J34" s="21">
        <f t="shared" si="5"/>
        <v>21000</v>
      </c>
      <c r="K34" s="20">
        <f t="shared" si="2"/>
        <v>210</v>
      </c>
      <c r="L34" s="8">
        <f t="shared" si="8"/>
        <v>2.5275786960021787</v>
      </c>
      <c r="M34" s="9">
        <f t="shared" si="9"/>
        <v>8732487.75</v>
      </c>
      <c r="N34" s="10">
        <f t="shared" si="6"/>
        <v>13339562.249999998</v>
      </c>
      <c r="O34" s="11">
        <f t="shared" si="7"/>
        <v>63521.724999999991</v>
      </c>
      <c r="P34" s="24">
        <f t="shared" si="3"/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43">
        <v>423.1</v>
      </c>
      <c r="D35" s="43">
        <f t="shared" si="0"/>
        <v>450.92795000000001</v>
      </c>
      <c r="E35" s="42">
        <f>INDEX(MARKET_INPUT[Column1.price],MATCH(B35,MARKET_INPUT[Column1.type_id]))</f>
        <v>453.2</v>
      </c>
      <c r="F35" s="42">
        <f t="shared" si="1"/>
        <v>433.0326</v>
      </c>
      <c r="G35" s="19">
        <f>VLOOKUP(B35,TypeIDs!C:D,2,FALSE)</f>
        <v>0.01</v>
      </c>
      <c r="H35" s="15">
        <v>3500</v>
      </c>
      <c r="I35" s="17">
        <f t="shared" si="4"/>
        <v>10796.19</v>
      </c>
      <c r="J35" s="21">
        <f t="shared" si="5"/>
        <v>24500</v>
      </c>
      <c r="K35" s="20">
        <f t="shared" si="2"/>
        <v>245</v>
      </c>
      <c r="L35" s="8">
        <f t="shared" si="8"/>
        <v>0.96031439168940402</v>
      </c>
      <c r="M35" s="9">
        <f t="shared" si="9"/>
        <v>11047734.775</v>
      </c>
      <c r="N35" s="10">
        <f t="shared" si="6"/>
        <v>-438436.07500000019</v>
      </c>
      <c r="O35" s="11">
        <f t="shared" si="7"/>
        <v>-1789.5350000000008</v>
      </c>
      <c r="P35" s="24">
        <f t="shared" si="3"/>
        <v>10609298.699999999</v>
      </c>
      <c r="BD35" s="47" t="s">
        <v>40265</v>
      </c>
      <c r="BE35" s="47"/>
      <c r="BF35" s="47"/>
    </row>
    <row r="36" spans="1:58">
      <c r="A36" s="13" t="s">
        <v>31381</v>
      </c>
      <c r="B36" s="18">
        <f>VLOOKUP(A36,TypeIDs!B:C,2,FALSE)</f>
        <v>47885</v>
      </c>
      <c r="C36" s="43">
        <v>429.8</v>
      </c>
      <c r="D36" s="43">
        <f t="shared" si="0"/>
        <v>457.92610000000002</v>
      </c>
      <c r="E36" s="42">
        <f>INDEX(MARKET_INPUT[Column1.price],MATCH(B36,MARKET_INPUT[Column1.type_id]))</f>
        <v>432.8</v>
      </c>
      <c r="F36" s="42">
        <f t="shared" si="1"/>
        <v>413.54040000000003</v>
      </c>
      <c r="G36" s="19">
        <f>VLOOKUP(B36,TypeIDs!C:D,2,FALSE)</f>
        <v>0.01</v>
      </c>
      <c r="H36" s="15">
        <v>1200</v>
      </c>
      <c r="I36" s="17">
        <f t="shared" si="4"/>
        <v>3703.172</v>
      </c>
      <c r="J36" s="21">
        <f t="shared" si="5"/>
        <v>8400</v>
      </c>
      <c r="K36" s="20">
        <f t="shared" si="2"/>
        <v>84</v>
      </c>
      <c r="L36" s="8">
        <f t="shared" si="8"/>
        <v>0.90307235163053601</v>
      </c>
      <c r="M36" s="9">
        <f t="shared" si="9"/>
        <v>3846579.24</v>
      </c>
      <c r="N36" s="10">
        <f t="shared" si="6"/>
        <v>-372839.87999999989</v>
      </c>
      <c r="O36" s="11">
        <f t="shared" si="7"/>
        <v>-4438.5699999999988</v>
      </c>
      <c r="P36" s="24">
        <f t="shared" si="3"/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43">
        <v>85210</v>
      </c>
      <c r="D37" s="43">
        <f t="shared" si="0"/>
        <v>89901.845000000001</v>
      </c>
      <c r="E37" s="42">
        <f>INDEX(MARKET_INPUT[Column1.price],MATCH(B37,MARKET_INPUT[Column1.type_id]))</f>
        <v>500000</v>
      </c>
      <c r="F37" s="42">
        <f t="shared" si="1"/>
        <v>477750</v>
      </c>
      <c r="G37" s="19">
        <f>VLOOKUP(B37,TypeIDs!C:D,2,FALSE)</f>
        <v>1</v>
      </c>
      <c r="H37" s="15">
        <v>4</v>
      </c>
      <c r="I37" s="17">
        <f t="shared" si="4"/>
        <v>82.168000000000006</v>
      </c>
      <c r="J37" s="21">
        <f t="shared" si="5"/>
        <v>28</v>
      </c>
      <c r="K37" s="20">
        <f t="shared" si="2"/>
        <v>28</v>
      </c>
      <c r="L37" s="8">
        <f t="shared" si="8"/>
        <v>5.3141289814463759</v>
      </c>
      <c r="M37" s="9">
        <f t="shared" si="9"/>
        <v>2517251.66</v>
      </c>
      <c r="N37" s="10">
        <f t="shared" si="6"/>
        <v>10859748.34</v>
      </c>
      <c r="O37" s="11">
        <f t="shared" si="7"/>
        <v>387848.15500000003</v>
      </c>
      <c r="P37" s="24">
        <f t="shared" si="3"/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43">
        <v>637700</v>
      </c>
      <c r="D38" s="43">
        <f t="shared" si="0"/>
        <v>666977.65</v>
      </c>
      <c r="E38" s="42">
        <f>INDEX(MARKET_INPUT[Column1.price],MATCH(B38,MARKET_INPUT[Column1.type_id]))</f>
        <v>939800</v>
      </c>
      <c r="F38" s="42">
        <f t="shared" si="1"/>
        <v>897978.9</v>
      </c>
      <c r="G38" s="19">
        <f>VLOOKUP(B38,TypeIDs!C:D,2,FALSE)</f>
        <v>1</v>
      </c>
      <c r="H38" s="15">
        <v>50</v>
      </c>
      <c r="I38" s="17">
        <f t="shared" si="4"/>
        <v>6529</v>
      </c>
      <c r="J38" s="21">
        <f t="shared" si="5"/>
        <v>350</v>
      </c>
      <c r="K38" s="20">
        <f t="shared" si="2"/>
        <v>350</v>
      </c>
      <c r="L38" s="8">
        <f t="shared" si="8"/>
        <v>1.34634031590114</v>
      </c>
      <c r="M38" s="9">
        <f t="shared" si="9"/>
        <v>233442177.5</v>
      </c>
      <c r="N38" s="10">
        <f t="shared" si="6"/>
        <v>80850437.5</v>
      </c>
      <c r="O38" s="11">
        <f t="shared" si="7"/>
        <v>231001.25</v>
      </c>
      <c r="P38" s="24">
        <f t="shared" si="3"/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43">
        <v>607500</v>
      </c>
      <c r="D39" s="43">
        <f t="shared" si="0"/>
        <v>635433.75</v>
      </c>
      <c r="E39" s="42">
        <f>INDEX(MARKET_INPUT[Column1.price],MATCH(B39,MARKET_INPUT[Column1.type_id]))</f>
        <v>927800</v>
      </c>
      <c r="F39" s="42">
        <f t="shared" si="1"/>
        <v>886512.9</v>
      </c>
      <c r="G39" s="19">
        <f>VLOOKUP(B39,TypeIDs!C:D,2,FALSE)</f>
        <v>1</v>
      </c>
      <c r="H39" s="15">
        <v>35</v>
      </c>
      <c r="I39" s="17">
        <f t="shared" si="4"/>
        <v>4359.5</v>
      </c>
      <c r="J39" s="21">
        <f t="shared" si="5"/>
        <v>245</v>
      </c>
      <c r="K39" s="20">
        <f t="shared" si="2"/>
        <v>245</v>
      </c>
      <c r="L39" s="8">
        <f t="shared" si="8"/>
        <v>1.395130334200851</v>
      </c>
      <c r="M39" s="9">
        <f t="shared" si="9"/>
        <v>155681268.75</v>
      </c>
      <c r="N39" s="10">
        <f t="shared" si="6"/>
        <v>61514391.750000007</v>
      </c>
      <c r="O39" s="11">
        <f t="shared" si="7"/>
        <v>251079.15000000002</v>
      </c>
      <c r="P39" s="24">
        <f t="shared" si="3"/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43">
        <v>304400</v>
      </c>
      <c r="D40" s="43">
        <f t="shared" si="0"/>
        <v>318845.8</v>
      </c>
      <c r="E40" s="42">
        <f>INDEX(MARKET_INPUT[Column1.price],MATCH(B40,MARKET_INPUT[Column1.type_id]))</f>
        <v>451100</v>
      </c>
      <c r="F40" s="42">
        <f t="shared" si="1"/>
        <v>431026.05</v>
      </c>
      <c r="G40" s="19">
        <f>VLOOKUP(B40,TypeIDs!C:D,2,FALSE)</f>
        <v>1</v>
      </c>
      <c r="H40" s="15">
        <v>5</v>
      </c>
      <c r="I40" s="17">
        <f t="shared" si="4"/>
        <v>321.39999999999998</v>
      </c>
      <c r="J40" s="21">
        <f t="shared" si="5"/>
        <v>35</v>
      </c>
      <c r="K40" s="20">
        <f t="shared" si="2"/>
        <v>35</v>
      </c>
      <c r="L40" s="8">
        <f t="shared" si="8"/>
        <v>1.3518322963639477</v>
      </c>
      <c r="M40" s="9">
        <f t="shared" si="9"/>
        <v>11159603</v>
      </c>
      <c r="N40" s="10">
        <f t="shared" si="6"/>
        <v>3926308.75</v>
      </c>
      <c r="O40" s="11">
        <f t="shared" si="7"/>
        <v>112180.25</v>
      </c>
      <c r="P40" s="24">
        <f t="shared" si="3"/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43">
        <v>109700</v>
      </c>
      <c r="D41" s="43">
        <f t="shared" si="0"/>
        <v>115481.65</v>
      </c>
      <c r="E41" s="42">
        <f>INDEX(MARKET_INPUT[Column1.price],MATCH(B41,MARKET_INPUT[Column1.type_id]))</f>
        <v>398800</v>
      </c>
      <c r="F41" s="42">
        <f t="shared" si="1"/>
        <v>381053.4</v>
      </c>
      <c r="G41" s="19">
        <f>VLOOKUP(B41,TypeIDs!C:D,2,FALSE)</f>
        <v>1</v>
      </c>
      <c r="H41" s="15">
        <v>4</v>
      </c>
      <c r="I41" s="17">
        <f t="shared" si="4"/>
        <v>101.76</v>
      </c>
      <c r="J41" s="21">
        <f t="shared" si="5"/>
        <v>28</v>
      </c>
      <c r="K41" s="20">
        <f t="shared" si="2"/>
        <v>28</v>
      </c>
      <c r="L41" s="8">
        <f t="shared" si="8"/>
        <v>3.2996878724888332</v>
      </c>
      <c r="M41" s="9">
        <f t="shared" si="9"/>
        <v>3233486.1999999997</v>
      </c>
      <c r="N41" s="10">
        <f t="shared" si="6"/>
        <v>7436009</v>
      </c>
      <c r="O41" s="11">
        <f t="shared" si="7"/>
        <v>265571.75</v>
      </c>
      <c r="P41" s="24">
        <f t="shared" si="3"/>
        <v>10669495.199999999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43">
        <v>839700</v>
      </c>
      <c r="D42" s="43">
        <f t="shared" si="0"/>
        <v>877966.65</v>
      </c>
      <c r="E42" s="42">
        <f>INDEX(MARKET_INPUT[Column1.price],MATCH(B42,MARKET_INPUT[Column1.type_id]))</f>
        <v>669000</v>
      </c>
      <c r="F42" s="42">
        <f t="shared" si="1"/>
        <v>639229.5</v>
      </c>
      <c r="G42" s="19">
        <f>VLOOKUP(B42,TypeIDs!C:D,2,FALSE)</f>
        <v>1</v>
      </c>
      <c r="H42" s="15">
        <v>9</v>
      </c>
      <c r="I42" s="17">
        <f t="shared" si="4"/>
        <v>1540.46</v>
      </c>
      <c r="J42" s="21">
        <f t="shared" si="5"/>
        <v>63</v>
      </c>
      <c r="K42" s="20">
        <f t="shared" si="2"/>
        <v>63</v>
      </c>
      <c r="L42" s="8">
        <f t="shared" si="8"/>
        <v>0.72807947773414849</v>
      </c>
      <c r="M42" s="9">
        <f t="shared" si="9"/>
        <v>55311898.950000003</v>
      </c>
      <c r="N42" s="10">
        <f t="shared" si="6"/>
        <v>-15040440.450000001</v>
      </c>
      <c r="O42" s="11">
        <f t="shared" si="7"/>
        <v>-238737.15000000002</v>
      </c>
      <c r="P42" s="24">
        <f t="shared" si="3"/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43">
        <v>429700</v>
      </c>
      <c r="D43" s="43">
        <f t="shared" si="0"/>
        <v>449721.65</v>
      </c>
      <c r="E43" s="42">
        <f>INDEX(MARKET_INPUT[Column1.price],MATCH(B43,MARKET_INPUT[Column1.type_id]))</f>
        <v>576000</v>
      </c>
      <c r="F43" s="42">
        <f t="shared" si="1"/>
        <v>550368</v>
      </c>
      <c r="G43" s="19">
        <f>VLOOKUP(B43,TypeIDs!C:D,2,FALSE)</f>
        <v>1</v>
      </c>
      <c r="H43" s="15">
        <v>5</v>
      </c>
      <c r="I43" s="17">
        <f t="shared" si="4"/>
        <v>446.7</v>
      </c>
      <c r="J43" s="21">
        <f t="shared" si="5"/>
        <v>35</v>
      </c>
      <c r="K43" s="20">
        <f t="shared" si="2"/>
        <v>35</v>
      </c>
      <c r="L43" s="8">
        <f t="shared" si="8"/>
        <v>1.2237969864248253</v>
      </c>
      <c r="M43" s="9">
        <f t="shared" si="9"/>
        <v>15740257.75</v>
      </c>
      <c r="N43" s="10">
        <f t="shared" si="6"/>
        <v>3522622.2499999991</v>
      </c>
      <c r="O43" s="11">
        <f t="shared" si="7"/>
        <v>100646.34999999998</v>
      </c>
      <c r="P43" s="24">
        <f t="shared" si="3"/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43">
        <v>336000</v>
      </c>
      <c r="D44" s="43">
        <f t="shared" si="0"/>
        <v>351852</v>
      </c>
      <c r="E44" s="42">
        <f>INDEX(MARKET_INPUT[Column1.price],MATCH(B44,MARKET_INPUT[Column1.type_id]))</f>
        <v>360000</v>
      </c>
      <c r="F44" s="42">
        <f t="shared" si="1"/>
        <v>343980</v>
      </c>
      <c r="G44" s="19">
        <f>VLOOKUP(B44,TypeIDs!C:D,2,FALSE)</f>
        <v>1</v>
      </c>
      <c r="H44" s="15">
        <v>8</v>
      </c>
      <c r="I44" s="17">
        <f t="shared" si="4"/>
        <v>563.6</v>
      </c>
      <c r="J44" s="21">
        <f t="shared" si="5"/>
        <v>56</v>
      </c>
      <c r="K44" s="20">
        <f t="shared" si="2"/>
        <v>56</v>
      </c>
      <c r="L44" s="8">
        <f t="shared" si="8"/>
        <v>0.97762695678864975</v>
      </c>
      <c r="M44" s="9">
        <f t="shared" si="9"/>
        <v>19703712</v>
      </c>
      <c r="N44" s="10">
        <f t="shared" si="6"/>
        <v>-440832</v>
      </c>
      <c r="O44" s="11">
        <f t="shared" si="7"/>
        <v>-7872</v>
      </c>
      <c r="P44" s="24">
        <f t="shared" si="3"/>
        <v>19262880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6878&lt;/volume&gt;&lt;avg&gt;392570.91&lt;/avg&gt;&lt;stddev&gt;12535.41&lt;/stddev&gt;&lt;median&gt;400000.00&lt;/median&gt;&lt;percentile&gt;403200.00&lt;/percentile&gt;&lt;max&gt;403200.00&lt;/max&gt;&lt;min&gt;360000.00&lt;/min&gt;&lt;/buy&gt;&lt;sell&gt;&lt;volume&gt;37632&lt;/volume&gt;&lt;avg&gt;467382.45&lt;/avg&gt;&lt;stddev&gt;93727.93&lt;/stddev&gt;&lt;median&gt;487600.00&lt;/median&gt;&lt;percentile&gt;419595.34&lt;/percentile&gt;&lt;max&gt;1200000.00&lt;/max&gt;&lt;min&gt;418700.00&lt;/min&gt;&lt;/sell&gt;&lt;/type&gt;&lt;type id="28668"&gt;&lt;buy&gt;&lt;volume&gt;656498&lt;/volume&gt;&lt;avg&gt;19300.49&lt;/avg&gt;&lt;stddev&gt;3893.67&lt;/stddev&gt;&lt;median&gt;19085.00&lt;/median&gt;&lt;percentile&gt;19959.88&lt;/percentile&gt;&lt;max&gt;20000.00&lt;/max&gt;&lt;min&gt;4000.00&lt;/min&gt;&lt;/buy&gt;&lt;sell&gt;&lt;volume&gt;2739810&lt;/volume&gt;&lt;avg&gt;22669.31&lt;/avg&gt;&lt;stddev&gt;1773.00&lt;/stddev&gt;&lt;median&gt;22205.00&lt;/median&gt;&lt;percentile&gt;21832.04&lt;/percentile&gt;&lt;max&gt;29500.00&lt;/max&gt;&lt;min&gt;21810.00&lt;/min&gt;&lt;/sell&gt;&lt;/type&gt;&lt;type id="44992"&gt;&lt;buy&gt;&lt;volume&gt;462836&lt;/volume&gt;&lt;avg&gt;2691426.04&lt;/avg&gt;&lt;stddev&gt;495579.26&lt;/stddev&gt;&lt;median&gt;2707000.00&lt;/median&gt;&lt;percentile&gt;2753833.87&lt;/percentile&gt;&lt;max&gt;2800000.00&lt;/max&gt;&lt;min&gt;283000.00&lt;/min&gt;&lt;/buy&gt;&lt;sell&gt;&lt;volume&gt;561103&lt;/volume&gt;&lt;avg&gt;3077793.70&lt;/avg&gt;&lt;stddev&gt;393500.71&lt;/stddev&gt;&lt;median&gt;3066500.00&lt;/median&gt;&lt;percentile&gt;2947676.95&lt;/percentile&gt;&lt;max&gt;9000000.00&lt;/max&gt;&lt;min&gt;2930000.00&lt;/min&gt;&lt;/sell&gt;&lt;/type&gt;&lt;type id="47867"&gt;&lt;buy&gt;&lt;volume&gt;7453&lt;/volume&gt;&lt;avg&gt;33753.88&lt;/avg&gt;&lt;stddev&gt;3972.11&lt;/stddev&gt;&lt;median&gt;34250.00&lt;/median&gt;&lt;percentile&gt;34750.84&lt;/percentile&gt;&lt;max&gt;44090.00&lt;/max&gt;&lt;min&gt;26450.00&lt;/min&gt;&lt;/buy&gt;&lt;sell&gt;&lt;volume&gt;5008&lt;/volume&gt;&lt;avg&gt;105291.59&lt;/avg&gt;&lt;stddev&gt;35037.09&lt;/stddev&gt;&lt;median&gt;79820.00&lt;/median&gt;&lt;percentile&gt;77490.00&lt;/percentile&gt;&lt;max&gt;197700.00&lt;/max&gt;&lt;min&gt;77490.00&lt;/min&gt;&lt;/sell&gt;&lt;/type&gt;&lt;type id="49742"&gt;&lt;buy&gt;&lt;volume&gt;5373&lt;/volume&gt;&lt;avg&gt;63150.78&lt;/avg&gt;&lt;stddev&gt;14271.14&lt;/stddev&gt;&lt;median&gt;63350.00&lt;/median&gt;&lt;percentile&gt;64177.64&lt;/percentile&gt;&lt;max&gt;77410.00&lt;/max&gt;&lt;min&gt;25000.00&lt;/min&gt;&lt;/buy&gt;&lt;sell&gt;&lt;volume&gt;3135&lt;/volume&gt;&lt;avg&gt;139049.41&lt;/avg&gt;&lt;stddev&gt;36491.11&lt;/stddev&gt;&lt;median&gt;126300.00&lt;/median&gt;&lt;percentile&gt;116370.67&lt;/percentile&gt;&lt;max&gt;218200.00&lt;/max&gt;&lt;min&gt;116300.00&lt;/min&gt;&lt;/sell&gt;&lt;/type&gt;&lt;type id="33332"&gt;&lt;buy&gt;&lt;volume&gt;113700&lt;/volume&gt;&lt;avg&gt;11011.55&lt;/avg&gt;&lt;stddev&gt;1143.43&lt;/stddev&gt;&lt;median&gt;10520.00&lt;/median&gt;&lt;percentile&gt;12750.00&lt;/percentile&gt;&lt;max&gt;12750.00&lt;/max&gt;&lt;min&gt;9700.00&lt;/min&gt;&lt;/buy&gt;&lt;sell&gt;&lt;volume&gt;505768&lt;/volume&gt;&lt;avg&gt;15734.25&lt;/avg&gt;&lt;stddev&gt;4306.18&lt;/stddev&gt;&lt;median&gt;15000.00&lt;/median&gt;&lt;percentile&gt;14999.50&lt;/percentile&gt;&lt;max&gt;32000.00&lt;/max&gt;&lt;min&gt;14980.00&lt;/min&gt;&lt;/sell&gt;&lt;/type&gt;&lt;type id="31990"&gt;&lt;buy&gt;&lt;volume&gt;61152&lt;/volume&gt;&lt;avg&gt;17914.31&lt;/avg&gt;&lt;stddev&gt;13080.19&lt;/stddev&gt;&lt;median&gt;9015.00&lt;/median&gt;&lt;percentile&gt;37178.57&lt;/percentile&gt;&lt;max&gt;37500.00&lt;/max&gt;&lt;min&gt;9010.00&lt;/min&gt;&lt;/buy&gt;&lt;sell&gt;&lt;volume&gt;104507&lt;/volume&gt;&lt;avg&gt;49574.98&lt;/avg&gt;&lt;stddev&gt;13831.90&lt;/stddev&gt;&lt;median&gt;40750.00&lt;/median&gt;&lt;percentile&gt;39890.00&lt;/percentile&gt;&lt;max&gt;78310.00&lt;/max&gt;&lt;min&gt;39890.00&lt;/min&gt;&lt;/sell&gt;&lt;/type&gt;&lt;type id="31998"&gt;&lt;buy&gt;&lt;volume&gt;9980&lt;/volume&gt;&lt;avg&gt;51499.68&lt;/avg&gt;&lt;stddev&gt;1351.36&lt;/stddev&gt;&lt;median&gt;50000.00&lt;/median&gt;&lt;percentile&gt;53090.00&lt;/percentile&gt;&lt;max&gt;53090.00&lt;/max&gt;&lt;min&gt;50000.00&lt;/min&gt;&lt;/buy&gt;&lt;sell&gt;&lt;volume&gt;39911&lt;/volume&gt;&lt;avg&gt;77297.51&lt;/avg&gt;&lt;stddev&gt;17244.26&lt;/stddev&gt;&lt;median&gt;73890.00&lt;/median&gt;&lt;percentile&gt;73808.86&lt;/percentile&gt;&lt;max&gt;123400.00&lt;/max&gt;&lt;min&gt;73800.00&lt;/min&gt;&lt;/sell&gt;&lt;/type&gt;&lt;type id="32006"&gt;&lt;buy&gt;&lt;volume&gt;28356&lt;/volume&gt;&lt;avg&gt;92836.79&lt;/avg&gt;&lt;stddev&gt;19373.32&lt;/stddev&gt;&lt;median&gt;100500.00&lt;/median&gt;&lt;percentile&gt;100800.00&lt;/percentile&gt;&lt;max&gt;100800.00&lt;/max&gt;&lt;min&gt;59870.00&lt;/min&gt;&lt;/buy&gt;&lt;sell&gt;&lt;volume&gt;309152&lt;/volume&gt;&lt;avg&gt;133595.47&lt;/avg&gt;&lt;stddev&gt;45616.98&lt;/stddev&gt;&lt;median&gt;120000.00&lt;/median&gt;&lt;percentile&gt;108900.00&lt;/percentile&gt;&lt;max&gt;397400.00&lt;/max&gt;&lt;min&gt;108900.00&lt;/min&gt;&lt;/sell&gt;&lt;/type&gt;&lt;type id="32014"&gt;&lt;buy&gt;&lt;volume&gt;24591&lt;/volume&gt;&lt;avg&gt;188350.82&lt;/avg&gt;&lt;stddev&gt;22097.32&lt;/stddev&gt;&lt;median&gt;188000.00&lt;/median&gt;&lt;percentile&gt;192519.30&lt;/percentile&gt;&lt;max&gt;192700.00&lt;/max&gt;&lt;min&gt;120000.00&lt;/min&gt;&lt;/buy&gt;&lt;sell&gt;&lt;volume&gt;62455&lt;/volume&gt;&lt;avg&gt;232458.10&lt;/avg&gt;&lt;stddev&gt;31234.72&lt;/stddev&gt;&lt;median&gt;215500.00&lt;/median&gt;&lt;percentile&gt;209992.23&lt;/percentile&gt;&lt;max&gt;316200.00&lt;/max&gt;&lt;min&gt;209000.00&lt;/min&gt;&lt;/sell&gt;&lt;/type&gt;&lt;type id="41490"&gt;&lt;buy&gt;&lt;volume&gt;12060&lt;/volume&gt;&lt;avg&gt;750906.97&lt;/avg&gt;&lt;stddev&gt;62435.93&lt;/stddev&gt;&lt;median&gt;767200.00&lt;/median&gt;&lt;percentile&gt;791129.56&lt;/percentile&gt;&lt;max&gt;791400.00&lt;/max&gt;&lt;min&gt;512200.00&lt;/min&gt;&lt;/buy&gt;&lt;sell&gt;&lt;volume&gt;40181&lt;/volume&gt;&lt;avg&gt;1082057.16&lt;/avg&gt;&lt;stddev&gt;300978.69&lt;/stddev&gt;&lt;median&gt;1090000.00&lt;/median&gt;&lt;percentile&gt;894273.73&lt;/percentile&gt;&lt;max&gt;2740000.00&lt;/max&gt;&lt;min&gt;894200.00&lt;/min&gt;&lt;/sell&gt;&lt;/type&gt;&lt;type id="42832"&gt;&lt;buy&gt;&lt;volume&gt;1760744&lt;/volume&gt;&lt;avg&gt;328.16&lt;/avg&gt;&lt;stddev&gt;17.03&lt;/stddev&gt;&lt;median&gt;324.20&lt;/median&gt;&lt;percentile&gt;350.90&lt;/percentile&gt;&lt;max&gt;350.90&lt;/max&gt;&lt;min&gt;303.40&lt;/min&gt;&lt;/buy&gt;&lt;sell&gt;&lt;volume&gt;2922366&lt;/volume&gt;&lt;avg&gt;639.08&lt;/avg&gt;&lt;stddev&gt;223.09&lt;/stddev&gt;&lt;median&gt;559.00&lt;/median&gt;&lt;percentile&gt;491.34&lt;/percentile&gt;&lt;max&gt;1399.00&lt;/max&gt;&lt;min&gt;351.00&lt;/min&gt;&lt;/sell&gt;&lt;/type&gt;&lt;type id="42834"&gt;&lt;buy&gt;&lt;volume&gt;2774241&lt;/volume&gt;&lt;avg&gt;268.35&lt;/avg&gt;&lt;stddev&gt;78.45&lt;/stddev&gt;&lt;median&gt;350.30&lt;/median&gt;&lt;percentile&gt;364.96&lt;/percentile&gt;&lt;max&gt;365.00&lt;/max&gt;&lt;min&gt;100.00&lt;/min&gt;&lt;/buy&gt;&lt;sell&gt;&lt;volume&gt;4007604&lt;/volume&gt;&lt;avg&gt;666.65&lt;/avg&gt;&lt;stddev&gt;157.18&lt;/stddev&gt;&lt;median&gt;592.55&lt;/median&gt;&lt;percentile&gt;578.02&lt;/percentile&gt;&lt;max&gt;990.00&lt;/max&gt;&lt;min&gt;574.70&lt;/min&gt;&lt;/sell&gt;&lt;/type&gt;&lt;type id="42833"&gt;&lt;buy&gt;&lt;volume&gt;2419354&lt;/volume&gt;&lt;avg&gt;222.39&lt;/avg&gt;&lt;stddev&gt;96.13&lt;/stddev&gt;&lt;median&gt;227.00&lt;/median&gt;&lt;percentile&gt;403.45&lt;/percentile&gt;&lt;max&gt;403.50&lt;/max&gt;&lt;min&gt;100.00&lt;/min&gt;&lt;/buy&gt;&lt;sell&gt;&lt;volume&gt;3068197&lt;/volume&gt;&lt;avg&gt;706.80&lt;/avg&gt;&lt;stddev&gt;115.75&lt;/stddev&gt;&lt;median&gt;649.45&lt;/median&gt;&lt;percentile&gt;635.22&lt;/percentile&gt;&lt;max&gt;900.00&lt;/max&gt;&lt;min&gt;403.60&lt;/min&gt;&lt;/sell&gt;&lt;/type&gt;&lt;type id="42837"&gt;&lt;buy&gt;&lt;volume&gt;1889131&lt;/volume&gt;&lt;avg&gt;361.32&lt;/avg&gt;&lt;stddev&gt;3.33&lt;/stddev&gt;&lt;median&gt;361.60&lt;/median&gt;&lt;percentile&gt;362.10&lt;/percentile&gt;&lt;max&gt;362.10&lt;/max&gt;&lt;min&gt;354.80&lt;/min&gt;&lt;/buy&gt;&lt;sell&gt;&lt;volume&gt;2032683&lt;/volume&gt;&lt;avg&gt;737.44&lt;/avg&gt;&lt;stddev&gt;73.21&lt;/stddev&gt;&lt;median&gt;742.40&lt;/median&gt;&lt;percentile&gt;669.51&lt;/percentile&gt;&lt;max&gt;949.00&lt;/max&gt;&lt;min&gt;669.30&lt;/min&gt;&lt;/sell&gt;&lt;/type&gt;&lt;type id="42836"&gt;&lt;buy&gt;&lt;volume&gt;25003&lt;/volume&gt;&lt;avg&gt;435.06&lt;/avg&gt;&lt;stddev&gt;0.79&lt;/stddev&gt;&lt;median&gt;434.55&lt;/median&gt;&lt;percentile&gt;436.00&lt;/percentile&gt;&lt;max&gt;436.00&lt;/max&gt;&lt;min&gt;434.30&lt;/min&gt;&lt;/buy&gt;&lt;sell&gt;&lt;volume&gt;666376&lt;/volume&gt;&lt;avg&gt;738.49&lt;/avg&gt;&lt;stddev&gt;13.90&lt;/stddev&gt;&lt;median&gt;742.30&lt;/median&gt;&lt;percentile&gt;723.90&lt;/percentile&gt;&lt;max&gt;767.00&lt;/max&gt;&lt;min&gt;723.90&lt;/min&gt;&lt;/sell&gt;&lt;/type&gt;&lt;type id="42835"&gt;&lt;buy&gt;&lt;volume&gt;275000&lt;/volume&gt;&lt;avg&gt;447.18&lt;/avg&gt;&lt;stddev&gt;2.44&lt;/stddev&gt;&lt;median&gt;445.00&lt;/median&gt;&lt;percentile&gt;450.30&lt;/percentile&gt;&lt;max&gt;450.30&lt;/max&gt;&lt;min&gt;445.00&lt;/min&gt;&lt;/buy&gt;&lt;sell&gt;&lt;volume&gt;2515495&lt;/volume&gt;&lt;avg&gt;765.61&lt;/avg&gt;&lt;stddev&gt;118.82&lt;/stddev&gt;&lt;median&gt;850.00&lt;/median&gt;&lt;percentile&gt;550.00&lt;/percentile&gt;&lt;max&gt;988.80&lt;/max&gt;&lt;min&gt;550.00&lt;/min&gt;&lt;/sell&gt;&lt;/type&gt;&lt;type id="42831"&gt;&lt;buy&gt;&lt;volume&gt;825000&lt;/volume&gt;&lt;avg&gt;112.73&lt;/avg&gt;&lt;stddev&gt;1.92&lt;/stddev&gt;&lt;median&gt;111.20&lt;/median&gt;&lt;percentile&gt;115.30&lt;/percentile&gt;&lt;max&gt;115.30&lt;/max&gt;&lt;min&gt;111.20&lt;/min&gt;&lt;/buy&gt;&lt;sell&gt;&lt;volume&gt;27228&lt;/volume&gt;&lt;avg&gt;142.42&lt;/avg&gt;&lt;stddev&gt;3.96&lt;/stddev&gt;&lt;median&gt;145.40&lt;/median&gt;&lt;percentile&gt;141.80&lt;/percentile&gt;&lt;max&gt;150.00&lt;/max&gt;&lt;min&gt;141.80&lt;/min&gt;&lt;/sell&gt;&lt;/type&gt;&lt;type id="42829"&gt;&lt;buy&gt;&lt;volume&gt;11893310&lt;/volume&gt;&lt;avg&gt;140.75&lt;/avg&gt;&lt;stddev&gt;11.70&lt;/stddev&gt;&lt;median&gt;142.30&lt;/median&gt;&lt;percentile&gt;142.40&lt;/percentile&gt;&lt;max&gt;142.40&lt;/max&gt;&lt;min&gt;105.70&lt;/min&gt;&lt;/buy&gt;&lt;sell&gt;&lt;volume&gt;6955647&lt;/volume&gt;&lt;avg&gt;192.98&lt;/avg&gt;&lt;stddev&gt;3.37&lt;/stddev&gt;&lt;median&gt;190.10&lt;/median&gt;&lt;percentile&gt;189.60&lt;/percentile&gt;&lt;max&gt;198.90&lt;/max&gt;&lt;min&gt;189.60&lt;/min&gt;&lt;/sell&gt;&lt;/type&gt;&lt;type id="42830"&gt;&lt;buy&gt;&lt;volume&gt;13464296&lt;/volume&gt;&lt;avg&gt;107.46&lt;/avg&gt;&lt;stddev&gt;10.80&lt;/stddev&gt;&lt;median&gt;105.00&lt;/median&gt;&lt;percentile&gt;117.28&lt;/percentile&gt;&lt;max&gt;117.40&lt;/max&gt;&lt;min&gt;81.80&lt;/min&gt;&lt;/buy&gt;&lt;sell&gt;&lt;volume&gt;8855127&lt;/volume&gt;&lt;avg&gt;198.56&lt;/avg&gt;&lt;stddev&gt;28.61&lt;/stddev&gt;&lt;median&gt;192.10&lt;/median&gt;&lt;percentile&gt;190.70&lt;/percentile&gt;&lt;max&gt;279.80&lt;/max&gt;&lt;min&gt;190.70&lt;/min&gt;&lt;/sell&gt;&lt;/type&gt;&lt;type id="42694"&gt;&lt;buy&gt;&lt;volume&gt;400374&lt;/volume&gt;&lt;avg&gt;259.55&lt;/avg&gt;&lt;stddev&gt;95.29&lt;/stddev&gt;&lt;median&gt;258.95&lt;/median&gt;&lt;percentile&gt;300.50&lt;/percentile&gt;&lt;max&gt;300.50&lt;/max&gt;&lt;min&gt;99.00&lt;/min&gt;&lt;/buy&gt;&lt;sell&gt;&lt;volume&gt;6323635&lt;/volume&gt;&lt;avg&gt;530.10&lt;/avg&gt;&lt;stddev&gt;363.28&lt;/stddev&gt;&lt;median&gt;519.95&lt;/median&gt;&lt;percentile&gt;395.67&lt;/percentile&gt;&lt;max&gt;1531.00&lt;/max&gt;&lt;min&gt;395.00&lt;/min&gt;&lt;/sell&gt;&lt;/type&gt;&lt;type id="42696"&gt;&lt;buy&gt;&lt;volume&gt;124500&lt;/volume&gt;&lt;avg&gt;121.72&lt;/avg&gt;&lt;stddev&gt;110.10&lt;/stddev&gt;&lt;median&gt;99.00&lt;/median&gt;&lt;percentile&gt;330.90&lt;/percentile&gt;&lt;max&gt;330.90&lt;/max&gt;&lt;min&gt;99.00&lt;/min&gt;&lt;/buy&gt;&lt;sell&gt;&lt;volume&gt;3925286&lt;/volume&gt;&lt;avg&gt;681.52&lt;/avg&gt;&lt;stddev&gt;145.34&lt;/stddev&gt;&lt;median&gt;660.00&lt;/median&gt;&lt;percentile&gt;519.76&lt;/percentile&gt;&lt;max&gt;956.20&lt;/max&gt;&lt;min&gt;516.70&lt;/min&gt;&lt;/sell&gt;&lt;/type&gt;&lt;type id="42695"&gt;&lt;buy&gt;&lt;volume&gt;2207391&lt;/volume&gt;&lt;avg&gt;105.96&lt;/avg&gt;&lt;stddev&gt;11.48&lt;/stddev&gt;&lt;median&gt;97.03&lt;/median&gt;&lt;percentile&gt;130.10&lt;/percentile&gt;&lt;max&gt;130.20&lt;/max&gt;&lt;min&gt;97.00&lt;/min&gt;&lt;/buy&gt;&lt;sell&gt;&lt;volume&gt;5002936&lt;/volume&gt;&lt;avg&gt;684.41&lt;/avg&gt;&lt;stddev&gt;124.17&lt;/stddev&gt;&lt;median&gt;600.00&lt;/median&gt;&lt;percentile&gt;547.50&lt;/percentile&gt;&lt;max&gt;935.00&lt;/max&gt;&lt;min&gt;545.00&lt;/min&gt;&lt;/sell&gt;&lt;/type&gt;&lt;type id="42838"&gt;&lt;buy&gt;&lt;volume&gt;524541&lt;/volume&gt;&lt;avg&gt;328.58&lt;/avg&gt;&lt;stddev&gt;22.16&lt;/stddev&gt;&lt;median&gt;332.45&lt;/median&gt;&lt;percentile&gt;349.10&lt;/percentile&gt;&lt;max&gt;349.10&lt;/max&gt;&lt;min&gt;300.30&lt;/min&gt;&lt;/buy&gt;&lt;sell&gt;&lt;volume&gt;3303288&lt;/volume&gt;&lt;avg&gt;642.49&lt;/avg&gt;&lt;stddev&gt;128.69&lt;/stddev&gt;&lt;median&gt;625.00&lt;/median&gt;&lt;percentile&gt;500.00&lt;/percentile&gt;&lt;max&gt;996.00&lt;/max&gt;&lt;min&gt;500.00&lt;/min&gt;&lt;/sell&gt;&lt;/type&gt;&lt;type id="42839"&gt;&lt;buy&gt;&lt;volume&gt;782214&lt;/volume&gt;&lt;avg&gt;346.25&lt;/avg&gt;&lt;stddev&gt;154.90&lt;/stddev&gt;&lt;median&gt;454.00&lt;/median&gt;&lt;percentile&gt;550.05&lt;/percentile&gt;&lt;max&gt;550.20&lt;/max&gt;&lt;min&gt;170.60&lt;/min&gt;&lt;/buy&gt;&lt;sell&gt;&lt;volume&gt;2493668&lt;/volume&gt;&lt;avg&gt;777.20&lt;/avg&gt;&lt;stddev&gt;104.79&lt;/stddev&gt;&lt;median&gt;768.05&lt;/median&gt;&lt;percentile&gt;724.84&lt;/percentile&gt;&lt;max&gt;981.10&lt;/max&gt;&lt;min&gt;724.60&lt;/min&gt;&lt;/sell&gt;&lt;/type&gt;&lt;type id="42840"&gt;&lt;buy&gt;&lt;volume&gt;735082&lt;/volume&gt;&lt;avg&gt;162.97&lt;/avg&gt;&lt;stddev&gt;32.14&lt;/stddev&gt;&lt;median&gt;174.00&lt;/median&gt;&lt;percentile&gt;177.20&lt;/percentile&gt;&lt;max&gt;180.10&lt;/max&gt;&lt;min&gt;92.04&lt;/min&gt;&lt;/buy&gt;&lt;sell&gt;&lt;volume&gt;4392389&lt;/volume&gt;&lt;avg&gt;592.06&lt;/avg&gt;&lt;stddev&gt;192.26&lt;/stddev&gt;&lt;median&gt;515.30&lt;/median&gt;&lt;percentile&gt;375.79&lt;/percentile&gt;&lt;max&gt;997.80&lt;/max&gt;&lt;min&gt;375.70&lt;/min&gt;&lt;/sell&gt;&lt;/type&gt;&lt;type id="47931"&gt;&lt;buy&gt;&lt;volume&gt;291552&lt;/volume&gt;&lt;avg&gt;1374.55&lt;/avg&gt;&lt;stddev&gt;44.83&lt;/stddev&gt;&lt;median&gt;1345.00&lt;/median&gt;&lt;percentile&gt;1445.65&lt;/percentile&gt;&lt;max&gt;1459.00&lt;/max&gt;&lt;min&gt;1345.00&lt;/min&gt;&lt;/buy&gt;&lt;sell&gt;&lt;volume&gt;1916297&lt;/volume&gt;&lt;avg&gt;1750.25&lt;/avg&gt;&lt;stddev&gt;589.25&lt;/stddev&gt;&lt;median&gt;1701.00&lt;/median&gt;&lt;percentile&gt;1647.84&lt;/percentile&gt;&lt;max&gt;5000.00&lt;/max&gt;&lt;min&gt;1460.00&lt;/min&gt;&lt;/sell&gt;&lt;/type&gt;&lt;type id="47930"&gt;&lt;buy&gt;&lt;volume&gt;255000&lt;/volume&gt;&lt;avg&gt;1290.55&lt;/avg&gt;&lt;stddev&gt;46.38&lt;/stddev&gt;&lt;median&gt;1304.50&lt;/median&gt;&lt;percentile&gt;1309.00&lt;/percentile&gt;&lt;max&gt;1309.00&lt;/max&gt;&lt;min&gt;1202.00&lt;/min&gt;&lt;/buy&gt;&lt;sell&gt;&lt;volume&gt;3456394&lt;/volume&gt;&lt;avg&gt;1934.88&lt;/avg&gt;&lt;stddev&gt;583.49&lt;/stddev&gt;&lt;median&gt;1731.00&lt;/median&gt;&lt;percentile&gt;1581.00&lt;/percentile&gt;&lt;max&gt;4000.00&lt;/max&gt;&lt;min&gt;1581.00&lt;/min&gt;&lt;/sell&gt;&lt;/type&gt;&lt;type id="47927"&gt;&lt;buy&gt;&lt;volume&gt;1600870&lt;/volume&gt;&lt;avg&gt;871.18&lt;/avg&gt;&lt;stddev&gt;27.60&lt;/stddev&gt;&lt;median&gt;882.05&lt;/median&gt;&lt;percentile&gt;903.25&lt;/percentile&gt;&lt;max&gt;903.50&lt;/max&gt;&lt;min&gt;821.00&lt;/min&gt;&lt;/buy&gt;&lt;sell&gt;&lt;volume&gt;1840424&lt;/volume&gt;&lt;avg&gt;1362.78&lt;/avg&gt;&lt;stddev&gt;404.21&lt;/stddev&gt;&lt;median&gt;1216.00&lt;/median&gt;&lt;percentile&gt;1124.50&lt;/percentile&gt;&lt;max&gt;2600.00&lt;/max&gt;&lt;min&gt;1124.00&lt;/min&gt;&lt;/sell&gt;&lt;/type&gt;&lt;type id="47926"&gt;&lt;buy&gt;&lt;volume&gt;1906415&lt;/volume&gt;&lt;avg&gt;791.54&lt;/avg&gt;&lt;stddev&gt;17.81&lt;/stddev&gt;&lt;median&gt;800.70&lt;/median&gt;&lt;percentile&gt;801.91&lt;/percentile&gt;&lt;max&gt;802.00&lt;/max&gt;&lt;min&gt;742.70&lt;/min&gt;&lt;/buy&gt;&lt;sell&gt;&lt;volume&gt;2029418&lt;/volume&gt;&lt;avg&gt;1511.60&lt;/avg&gt;&lt;stddev&gt;376.16&lt;/stddev&gt;&lt;median&gt;1673.50&lt;/median&gt;&lt;percentile&gt;1051.16&lt;/percentile&gt;&lt;max&gt;2190.00&lt;/max&gt;&lt;min&gt;1050.00&lt;/min&gt;&lt;/sell&gt;&lt;/type&gt;&lt;type id="47928"&gt;&lt;buy&gt;&lt;volume&gt;744714&lt;/volume&gt;&lt;avg&gt;479.80&lt;/avg&gt;&lt;stddev&gt;4.82&lt;/stddev&gt;&lt;median&gt;479.00&lt;/median&gt;&lt;percentile&gt;485.30&lt;/percentile&gt;&lt;max&gt;485.30&lt;/max&gt;&lt;min&gt;472.30&lt;/min&gt;&lt;/buy&gt;&lt;sell&gt;&lt;volume&gt;4473133&lt;/volume&gt;&lt;avg&gt;975.62&lt;/avg&gt;&lt;stddev&gt;517.72&lt;/stddev&gt;&lt;median&gt;774.70&lt;/median&gt;&lt;percentile&gt;679.64&lt;/percentile&gt;&lt;max&gt;2492.00&lt;/max&gt;&lt;min&gt;679.50&lt;/min&gt;&lt;/sell&gt;&lt;/type&gt;&lt;type id="47886"&gt;&lt;buy&gt;&lt;volume&gt;270000&lt;/volume&gt;&lt;avg&gt;563.55&lt;/avg&gt;&lt;stddev&gt;58.77&lt;/stddev&gt;&lt;median&gt;601.00&lt;/median&gt;&lt;percentile&gt;601.40&lt;/percentile&gt;&lt;max&gt;601.40&lt;/max&gt;&lt;min&gt;499.40&lt;/min&gt;&lt;/buy&gt;&lt;sell&gt;&lt;volume&gt;1570020&lt;/volume&gt;&lt;avg&gt;821.47&lt;/avg&gt;&lt;stddev&gt;11.08&lt;/stddev&gt;&lt;median&gt;830.80&lt;/median&gt;&lt;percentile&gt;809.50&lt;/percentile&gt;&lt;max&gt;833.00&lt;/max&gt;&lt;min&gt;809.50&lt;/min&gt;&lt;/sell&gt;&lt;/type&gt;&lt;type id="47924"&gt;&lt;buy&gt;&lt;volume&gt;217500&lt;/volume&gt;&lt;avg&gt;327.52&lt;/avg&gt;&lt;stddev&gt;9.84&lt;/stddev&gt;&lt;median&gt;328.10&lt;/median&gt;&lt;percentile&gt;328.10&lt;/percentile&gt;&lt;max&gt;328.20&lt;/max&gt;&lt;min&gt;311.10&lt;/min&gt;&lt;/buy&gt;&lt;sell&gt;&lt;volume&gt;2306712&lt;/volume&gt;&lt;avg&gt;450.17&lt;/avg&gt;&lt;stddev&gt;92.59&lt;/stddev&gt;&lt;median&gt;419.25&lt;/median&gt;&lt;percentile&gt;389.64&lt;/percentile&gt;&lt;max&gt;790.00&lt;/max&gt;&lt;min&gt;389.50&lt;/min&gt;&lt;/sell&gt;&lt;/type&gt;&lt;type id="47925"&gt;&lt;buy&gt;&lt;volume&gt;154500&lt;/volume&gt;&lt;avg&gt;331.05&lt;/avg&gt;&lt;stddev&gt;0.15&lt;/stddev&gt;&lt;median&gt;331.10&lt;/median&gt;&lt;percentile&gt;331.10&lt;/percentile&gt;&lt;max&gt;331.10&lt;/max&gt;&lt;min&gt;330.80&lt;/min&gt;&lt;/buy&gt;&lt;sell&gt;&lt;volume&gt;1689775&lt;/volume&gt;&lt;avg&gt;514.82&lt;/avg&gt;&lt;stddev&gt;147.77&lt;/stddev&gt;&lt;median&gt;440.00&lt;/median&gt;&lt;percentile&gt;423.10&lt;/percentile&gt;&lt;max&gt;799.60&lt;/max&gt;&lt;min&gt;423.10&lt;/min&gt;&lt;/sell&gt;&lt;/type&gt;&lt;type id="47885"&gt;&lt;buy&gt;&lt;volume&gt;634774&lt;/volume&gt;&lt;avg&gt;197.10&lt;/avg&gt;&lt;stddev&gt;27.63&lt;/stddev&gt;&lt;median&gt;212.80&lt;/median&gt;&lt;percentile&gt;213.12&lt;/percentile&gt;&lt;max&gt;213.30&lt;/max&gt;&lt;min&gt;147.50&lt;/min&gt;&lt;/buy&gt;&lt;sell&gt;&lt;volume&gt;2768755&lt;/volume&gt;&lt;avg&gt;485.08&lt;/avg&gt;&lt;stddev&gt;87.22&lt;/stddev&gt;&lt;median&gt;462.30&lt;/median&gt;&lt;percentile&gt;429.86&lt;/percentile&gt;&lt;max&gt;739.40&lt;/max&gt;&lt;min&gt;429.80&lt;/min&gt;&lt;/sell&gt;&lt;/type&gt;&lt;type id="12557"&gt;&lt;buy&gt;&lt;volume&gt;3488&lt;/volume&gt;&lt;avg&gt;51596.06&lt;/avg&gt;&lt;stddev&gt;9338.88&lt;/stddev&gt;&lt;median&gt;48895.00&lt;/median&gt;&lt;percentile&gt;67080.00&lt;/percentile&gt;&lt;max&gt;67090.00&lt;/max&gt;&lt;min&gt;47340.00&lt;/min&gt;&lt;/buy&gt;&lt;sell&gt;&lt;volume&gt;3115&lt;/volume&gt;&lt;avg&gt;160810.74&lt;/avg&gt;&lt;stddev&gt;180597.56&lt;/stddev&gt;&lt;median&gt;317500.00&lt;/median&gt;&lt;percentile&gt;108010.00&lt;/percentile&gt;&lt;max&gt;550000.00&lt;/max&gt;&lt;min&gt;85210.00&lt;/min&gt;&lt;/sell&gt;&lt;/type&gt;&lt;type id="12816"&gt;&lt;buy&gt;&lt;volume&gt;3150&lt;/volume&gt;&lt;avg&gt;500585.08&lt;/avg&gt;&lt;stddev&gt;111704.20&lt;/stddev&gt;&lt;median&gt;527400.00&lt;/median&gt;&lt;percentile&gt;527709.09&lt;/percentile&gt;&lt;max&gt;527800.00&lt;/max&gt;&lt;min&gt;147000.00&lt;/min&gt;&lt;/buy&gt;&lt;sell&gt;&lt;volume&gt;14954&lt;/volume&gt;&lt;avg&gt;673063.23&lt;/avg&gt;&lt;stddev&gt;65304.49&lt;/stddev&gt;&lt;median&gt;646000.00&lt;/median&gt;&lt;percentile&gt;637793.75&lt;/percentile&gt;&lt;max&gt;829100.00&lt;/max&gt;&lt;min&gt;637700.00&lt;/min&gt;&lt;/sell&gt;&lt;/type&gt;&lt;type id="12820"&gt;&lt;buy&gt;&lt;volume&gt;3134&lt;/volume&gt;&lt;avg&gt;428749.14&lt;/avg&gt;&lt;stddev&gt;66031.16&lt;/stddev&gt;&lt;median&gt;436800.00&lt;/median&gt;&lt;percentile&gt;437450.00&lt;/percentile&gt;&lt;max&gt;437500.00&lt;/max&gt;&lt;min&gt;122200.00&lt;/min&gt;&lt;/buy&gt;&lt;sell&gt;&lt;volume&gt;16462&lt;/volume&gt;&lt;avg&gt;676278.71&lt;/avg&gt;&lt;stddev&gt;94734.43&lt;/stddev&gt;&lt;median&gt;647500.00&lt;/median&gt;&lt;percentile&gt;607538.46&lt;/percentile&gt;&lt;max&gt;877800.00&lt;/max&gt;&lt;min&gt;607500.00&lt;/min&gt;&lt;/sell&gt;&lt;/type&gt;&lt;type id="12818"&gt;&lt;buy&gt;&lt;volume&gt;9679&lt;/volume&gt;&lt;avg&gt;216611.92&lt;/avg&gt;&lt;stddev&gt;16218.02&lt;/stddev&gt;&lt;median&gt;217200.00&lt;/median&gt;&lt;percentile&gt;219617.77&lt;/percentile&gt;&lt;max&gt;219700.00&lt;/max&gt;&lt;min&gt;150700.00&lt;/min&gt;&lt;/buy&gt;&lt;sell&gt;&lt;volume&gt;6603&lt;/volume&gt;&lt;avg&gt;316980.18&lt;/avg&gt;&lt;stddev&gt;24010.29&lt;/stddev&gt;&lt;median&gt;313350.00&lt;/median&gt;&lt;percentile&gt;304439.82&lt;/percentile&gt;&lt;max&gt;369700.00&lt;/max&gt;&lt;min&gt;304400.00&lt;/min&gt;&lt;/sell&gt;&lt;/type&gt;&lt;type id="12565"&gt;&lt;buy&gt;&lt;volume&gt;2804&lt;/volume&gt;&lt;avg&gt;67695.34&lt;/avg&gt;&lt;stddev&gt;13793.84&lt;/stddev&gt;&lt;median&gt;55805.00&lt;/median&gt;&lt;percentile&gt;92010.00&lt;/percentile&gt;&lt;max&gt;92010.00&lt;/max&gt;&lt;min&gt;55200.00&lt;/min&gt;&lt;/buy&gt;&lt;sell&gt;&lt;volume&gt;6717&lt;/volume&gt;&lt;avg&gt;139851.59&lt;/avg&gt;&lt;stddev&gt;42414.30&lt;/stddev&gt;&lt;median&gt;110400.00&lt;/median&gt;&lt;percentile&gt;109778.57&lt;/percentile&gt;&lt;max&gt;199700.00&lt;/max&gt;&lt;min&gt;109700.00&lt;/min&gt;&lt;/sell&gt;&lt;/type&gt;&lt;type id="23105"&gt;&lt;buy&gt;&lt;volume&gt;139&lt;/volume&gt;&lt;avg&gt;748928.06&lt;/avg&gt;&lt;stddev&gt;2805.20&lt;/stddev&gt;&lt;median&gt;749450.00&lt;/median&gt;&lt;percentile&gt;750000.00&lt;/percentile&gt;&lt;max&gt;750000.00&lt;/max&gt;&lt;min&gt;743600.00&lt;/min&gt;&lt;/buy&gt;&lt;sell&gt;&lt;volume&gt;5061&lt;/volume&gt;&lt;avg&gt;1162858.92&lt;/avg&gt;&lt;stddev&gt;314592.28&lt;/stddev&gt;&lt;median&gt;890900.00&lt;/median&gt;&lt;percentile&gt;839700.00&lt;/percentile&gt;&lt;max&gt;1650000.00&lt;/max&gt;&lt;min&gt;839700.00&lt;/min&gt;&lt;/sell&gt;&lt;/type&gt;&lt;type id="23089"&gt;&lt;buy&gt;&lt;volume&gt;1755&lt;/volume&gt;&lt;avg&gt;314704.56&lt;/avg&gt;&lt;stddev&gt;2121.61&lt;/stddev&gt;&lt;median&gt;313550.00&lt;/median&gt;&lt;percentile&gt;316600.00&lt;/percentile&gt;&lt;max&gt;316600.00&lt;/max&gt;&lt;min&gt;310400.00&lt;/min&gt;&lt;/buy&gt;&lt;sell&gt;&lt;volume&gt;10914&lt;/volume&gt;&lt;avg&gt;637621.44&lt;/avg&gt;&lt;stddev&gt;230387.71&lt;/stddev&gt;&lt;median&gt;555800.00&lt;/median&gt;&lt;percentile&gt;429833.33&lt;/percentile&gt;&lt;max&gt;977000.00&lt;/max&gt;&lt;min&gt;429700.00&lt;/min&gt;&lt;/sell&gt;&lt;/type&gt;&lt;type id="23071"&gt;&lt;buy&gt;&lt;volume&gt;5470&lt;/volume&gt;&lt;avg&gt;228481.41&lt;/avg&gt;&lt;stddev&gt;20757.76&lt;/stddev&gt;&lt;median&gt;236750.00&lt;/median&gt;&lt;percentile&gt;242100.00&lt;/percentile&gt;&lt;max&gt;242100.00&lt;/max&gt;&lt;min&gt;152600.00&lt;/min&gt;&lt;/buy&gt;&lt;sell&gt;&lt;volume&gt;1582&lt;/volume&gt;&lt;avg&gt;407993.49&lt;/avg&gt;&lt;stddev&gt;103834.89&lt;/stddev&gt;&lt;median&gt;399450.00&lt;/median&gt;&lt;percentile&gt;336090.91&lt;/percentile&gt;&lt;max&gt;707900.00&lt;/max&gt;&lt;min&gt;336000.00&lt;/min&gt;&lt;/sell&gt;&lt;/type&gt;&lt;type id="12791"&gt;&lt;buy&gt;&lt;volume&gt;6620000&lt;/volume&gt;&lt;avg&gt;308.39&lt;/avg&gt;&lt;stddev&gt;39.49&lt;/stddev&gt;&lt;median&gt;313.55&lt;/median&gt;&lt;percentile&gt;328.32&lt;/percentile&gt;&lt;max&gt;340.50&lt;/max&gt;&lt;min&gt;220.00&lt;/min&gt;&lt;/buy&gt;&lt;sell&gt;&lt;volume&gt;23941648&lt;/volume&gt;&lt;avg&gt;408.94&lt;/avg&gt;&lt;stddev&gt;60.83&lt;/stddev&gt;&lt;median&gt;393.00&lt;/median&gt;&lt;percentile&gt;361.30&lt;/percentile&gt;&lt;max&gt;671.40&lt;/max&gt;&lt;min&gt;340.60&lt;/min&gt;&lt;/sell&gt;&lt;/type&gt;&lt;type id="12785"&gt;&lt;buy&gt;&lt;volume&gt;2630000&lt;/volume&gt;&lt;avg&gt;97.51&lt;/avg&gt;&lt;stddev&gt;17.77&lt;/stddev&gt;&lt;median&gt;94.50&lt;/median&gt;&lt;percentile&gt;135.10&lt;/percentile&gt;&lt;max&gt;135.10&lt;/max&gt;&lt;min&gt;88.65&lt;/min&gt;&lt;/buy&gt;&lt;sell&gt;&lt;volume&gt;11363652&lt;/volume&gt;&lt;avg&gt;198.98&lt;/avg&gt;&lt;stddev&gt;31.35&lt;/stddev&gt;&lt;median&gt;185.60&lt;/median&gt;&lt;percentile&gt;171.84&lt;/percentile&gt;&lt;max&gt;299.90&lt;/max&gt;&lt;min&gt;135.20&lt;/min&gt;&lt;/sell&gt;&lt;/type&gt;&lt;type id="12789"&gt;&lt;buy&gt;&lt;volume&gt;2262500&lt;/volume&gt;&lt;avg&gt;136.79&lt;/avg&gt;&lt;stddev&gt;7.00&lt;/stddev&gt;&lt;median&gt;142.60&lt;/median&gt;&lt;percentile&gt;143.00&lt;/percentile&gt;&lt;max&gt;143.00&lt;/max&gt;&lt;min&gt;130.00&lt;/min&gt;&lt;/buy&gt;&lt;sell&gt;&lt;volume&gt;21585921&lt;/volume&gt;&lt;avg&gt;192.47&lt;/avg&gt;&lt;stddev&gt;26.49&lt;/stddev&gt;&lt;median&gt;182.50&lt;/median&gt;&lt;percentile&gt;162.51&lt;/percentile&gt;&lt;max&gt;260.00&lt;/max&gt;&lt;min&gt;143.20&lt;/min&gt;&lt;/sell&gt;&lt;/type&gt;&lt;type id="12614"&gt;&lt;buy&gt;&lt;volume&gt;13655731&lt;/volume&gt;&lt;avg&gt;33.39&lt;/avg&gt;&lt;stddev&gt;6.85&lt;/stddev&gt;&lt;median&gt;34.06&lt;/median&gt;&lt;percentile&gt;50.01&lt;/percentile&gt;&lt;max&gt;50.01&lt;/max&gt;&lt;min&gt;25.59&lt;/min&gt;&lt;/buy&gt;&lt;sell&gt;&lt;volume&gt;34725867&lt;/volume&gt;&lt;avg&gt;67.82&lt;/avg&gt;&lt;stddev&gt;6.91&lt;/stddev&gt;&lt;median&gt;63.62&lt;/median&gt;&lt;percentile&gt;59.98&lt;/percentile&gt;&lt;max&gt;79.48&lt;/max&gt;&lt;min&gt;59.96&lt;/min&gt;&lt;/sell&gt;&lt;/type&gt;&lt;type id="12612"&gt;&lt;buy&gt;&lt;volume&gt;15025000&lt;/volume&gt;&lt;avg&gt;48.17&lt;/avg&gt;&lt;stddev&gt;1.41&lt;/stddev&gt;&lt;median&gt;48.00&lt;/median&gt;&lt;percentile&gt;50.01&lt;/percentile&gt;&lt;max&gt;50.02&lt;/max&gt;&lt;min&gt;47.02&lt;/min&gt;&lt;/buy&gt;&lt;sell&gt;&lt;volume&gt;70491231&lt;/volume&gt;&lt;avg&gt;62.44&lt;/avg&gt;&lt;stddev&gt;5.94&lt;/stddev&gt;&lt;median&gt;58.99&lt;/median&gt;&lt;percentile&gt;58.79&lt;/percentile&gt;&lt;max&gt;79.31&lt;/max&gt;&lt;min&gt;50.03&lt;/min&gt;&lt;/sell&gt;&lt;/type&gt;&lt;type id="12801"&gt;&lt;buy&gt;&lt;volume&gt;926868&lt;/volume&gt;&lt;avg&gt;104.53&lt;/avg&gt;&lt;stddev&gt;1.31&lt;/stddev&gt;&lt;median&gt;103.80&lt;/median&gt;&lt;percentile&gt;105.64&lt;/percentile&gt;&lt;max&gt;107.00&lt;/max&gt;&lt;min&gt;103.00&lt;/min&gt;&lt;/buy&gt;&lt;sell&gt;&lt;volume&gt;9731050&lt;/volume&gt;&lt;avg&gt;198.19&lt;/avg&gt;&lt;stddev&gt;53.12&lt;/stddev&gt;&lt;median&gt;176.00&lt;/median&gt;&lt;percentile&gt;155.84&lt;/percentile&gt;&lt;max&gt;356.10&lt;/max&gt;&lt;min&gt;107.20&lt;/min&gt;&lt;/sell&gt;&lt;/type&gt;&lt;type id="12805"&gt;&lt;buy&gt;&lt;volume&gt;3813978&lt;/volume&gt;&lt;avg&gt;159.07&lt;/avg&gt;&lt;stddev&gt;14.27&lt;/stddev&gt;&lt;median&gt;141.50&lt;/median&gt;&lt;percentile&gt;174.82&lt;/percentile&gt;&lt;max&gt;174.90&lt;/max&gt;&lt;min&gt;133.00&lt;/min&gt;&lt;/buy&gt;&lt;sell&gt;&lt;volume&gt;5893200&lt;/volume&gt;&lt;avg&gt;248.94&lt;/avg&gt;&lt;stddev&gt;42.67&lt;/stddev&gt;&lt;median&gt;249.00&lt;/median&gt;&lt;percentile&gt;248.33&lt;/percentile&gt;&lt;max&gt;249.00&lt;/max&gt;&lt;min&gt;175.00&lt;/min&gt;&lt;/sell&gt;&lt;/type&gt;&lt;type id="12618"&gt;&lt;buy&gt;&lt;volume&gt;25524977&lt;/volume&gt;&lt;avg&gt;19.57&lt;/avg&gt;&lt;stddev&gt;7.73&lt;/stddev&gt;&lt;median&gt;13.37&lt;/median&gt;&lt;percentile&gt;20.87&lt;/percentile&gt;&lt;max&gt;30.12&lt;/max&gt;&lt;min&gt;6.66&lt;/min&gt;&lt;/buy&gt;&lt;sell&gt;&lt;volume&gt;11321887&lt;/volume&gt;&lt;avg&gt;51.76&lt;/avg&gt;&lt;stddev&gt;11.87&lt;/stddev&gt;&lt;median&gt;51.80&lt;/median&gt;&lt;percentile&gt;51.76&lt;/percentile&gt;&lt;max&gt;60.00&lt;/max&gt;&lt;min&gt;30.13&lt;/min&gt;&lt;/sell&gt;&lt;/type&gt;&lt;type id="21740"&gt;&lt;buy&gt;&lt;volume&gt;2372695&lt;/volume&gt;&lt;avg&gt;840.75&lt;/avg&gt;&lt;stddev&gt;116.80&lt;/stddev&gt;&lt;median&gt;852.90&lt;/median&gt;&lt;percentile&gt;950.00&lt;/percentile&gt;&lt;max&gt;950.00&lt;/max&gt;&lt;min&gt;602.40&lt;/min&gt;&lt;/buy&gt;&lt;sell&gt;&lt;volume&gt;6560866&lt;/volume&gt;&lt;avg&gt;1123.53&lt;/avg&gt;&lt;stddev&gt;103.48&lt;/stddev&gt;&lt;median&gt;1087.00&lt;/median&gt;&lt;percentile&gt;1038.81&lt;/percentile&gt;&lt;max&gt;1458.00&lt;/max&gt;&lt;min&gt;1038.00&lt;/min&gt;&lt;/sell&gt;&lt;/type&gt;&lt;type id="23025"&gt;&lt;buy&gt;&lt;volume&gt;2540000&lt;/volume&gt;&lt;avg&gt;606.63&lt;/avg&gt;&lt;stddev&gt;34.61&lt;/stddev&gt;&lt;median&gt;602.85&lt;/median&gt;&lt;percentile&gt;633.78&lt;/percentile&gt;&lt;max&gt;651.20&lt;/max&gt;&lt;min&gt;520.40&lt;/min&gt;&lt;/buy&gt;&lt;sell&gt;&lt;volume&gt;2993041&lt;/volume&gt;&lt;avg&gt;843.55&lt;/avg&gt;&lt;stddev&gt;86.90&lt;/stddev&gt;&lt;median&gt;820.00&lt;/median&gt;&lt;percentile&gt;744.50&lt;/percentile&gt;&lt;max&gt;1032.00&lt;/max&gt;&lt;min&gt;744.50&lt;/min&gt;&lt;/sell&gt;&lt;/type&gt;&lt;type id="23035"&gt;&lt;buy&gt;&lt;volume&gt;2076364&lt;/volume&gt;&lt;avg&gt;470.79&lt;/avg&gt;&lt;stddev&gt;107.84&lt;/stddev&gt;&lt;median&gt;525.00&lt;/median&gt;&lt;percentile&gt;553.10&lt;/percentile&gt;&lt;max&gt;553.10&lt;/max&gt;&lt;min&gt;280.00&lt;/min&gt;&lt;/buy&gt;&lt;sell&gt;&lt;volume&gt;2041718&lt;/volume&gt;&lt;avg&gt;813.40&lt;/avg&gt;&lt;stddev&gt;288.83&lt;/stddev&gt;&lt;median&gt;760.00&lt;/median&gt;&lt;percentile&gt;737.64&lt;/percentile&gt;&lt;max&gt;1752.00&lt;/max&gt;&lt;min&gt;553.20&lt;/min&gt;&lt;/sell&gt;&lt;/type&gt;&lt;type id="23039"&gt;&lt;buy&gt;&lt;volume&gt;710000&lt;/volume&gt;&lt;avg&gt;336.14&lt;/avg&gt;&lt;stddev&gt;114.20&lt;/stddev&gt;&lt;median&gt;450.50&lt;/median&gt;&lt;percentile&gt;455.75&lt;/percentile&gt;&lt;max&gt;460.00&lt;/max&gt;&lt;min&gt;200.10&lt;/min&gt;&lt;/buy&gt;&lt;sell&gt;&lt;volume&gt;1034679&lt;/volume&gt;&lt;avg&gt;819.22&lt;/avg&gt;&lt;stddev&gt;147.72&lt;/stddev&gt;&lt;median&gt;794.80&lt;/median&gt;&lt;percentile&gt;741.90&lt;/percentile&gt;&lt;max&gt;1099.00&lt;/max&gt;&lt;min&gt;741.90&lt;/min&gt;&lt;/sell&gt;&lt;/type&gt;&lt;type id="23033"&gt;&lt;buy&gt;&lt;volume&gt;550000&lt;/volume&gt;&lt;avg&gt;503.84&lt;/avg&gt;&lt;stddev&gt;5.81&lt;/stddev&gt;&lt;median&gt;500.50&lt;/median&gt;&lt;percentile&gt;510.30&lt;/percentile&gt;&lt;max&gt;510.30&lt;/max&gt;&lt;min&gt;500.00&lt;/min&gt;&lt;/buy&gt;&lt;sell&gt;&lt;volume&gt;707253&lt;/volume&gt;&lt;avg&gt;749.94&lt;/avg&gt;&lt;stddev&gt;0.49&lt;/stddev&gt;&lt;median&gt;750.00&lt;/median&gt;&lt;percentile&gt;749.00&lt;/percentile&gt;&lt;max&gt;750.00&lt;/max&gt;&lt;min&gt;749.00&lt;/min&gt;&lt;/sell&gt;&lt;/type&gt;&lt;type id="23031"&gt;&lt;buy&gt;&lt;volume&gt;1082000&lt;/volume&gt;&lt;avg&gt;578.27&lt;/avg&gt;&lt;stddev&gt;20.30&lt;/stddev&gt;&lt;median&gt;576.95&lt;/median&gt;&lt;percentile&gt;593.86&lt;/percentile&gt;&lt;max&gt;600.00&lt;/max&gt;&lt;min&gt;551.00&lt;/min&gt;&lt;/buy&gt;&lt;sell&gt;&lt;volume&gt;3266433&lt;/volume&gt;&lt;avg&gt;807.43&lt;/avg&gt;&lt;stddev&gt;155.66&lt;/stddev&gt;&lt;median&gt;797.70&lt;/median&gt;&lt;percentile&gt;666.90&lt;/percentile&gt;&lt;max&gt;1094.00&lt;/max&gt;&lt;min&gt;666.90&lt;/min&gt;&lt;/sell&gt;&lt;/type&gt;&lt;type id="23037"&gt;&lt;buy&gt;&lt;volume&gt;680695&lt;/volume&gt;&lt;avg&gt;428.00&lt;/avg&gt;&lt;stddev&gt;1.06&lt;/stddev&gt;&lt;median&gt;427.15&lt;/median&gt;&lt;percentile&gt;428.32&lt;/percentile&gt;&lt;max&gt;428.50&lt;/max&gt;&lt;min&gt;426.20&lt;/min&gt;&lt;/buy&gt;&lt;sell&gt;&lt;volume&gt;2574212&lt;/volume&gt;&lt;avg&gt;778.59&lt;/avg&gt;&lt;stddev&gt;82.28&lt;/stddev&gt;&lt;median&gt;783.90&lt;/median&gt;&lt;percentile&gt;659.68&lt;/percentile&gt;&lt;max&gt;942.00&lt;/max&gt;&lt;min&gt;656.00&lt;/min&gt;&lt;/sell&gt;&lt;/type&gt;&lt;type id="22977"&gt;&lt;buy&gt;&lt;volume&gt;2010000&lt;/volume&gt;&lt;avg&gt;466.38&lt;/avg&gt;&lt;stddev&gt;118.79&lt;/stddev&gt;&lt;median&gt;515.20&lt;/median&gt;&lt;percentile&gt;600.00&lt;/percentile&gt;&lt;max&gt;600.00&lt;/max&gt;&lt;min&gt;292.00&lt;/min&gt;&lt;/buy&gt;&lt;sell&gt;&lt;volume&gt;2371166&lt;/volume&gt;&lt;avg&gt;725.58&lt;/avg&gt;&lt;stddev&gt;92.38&lt;/stddev&gt;&lt;median&gt;705.25&lt;/median&gt;&lt;percentile&gt;690.00&lt;/percentile&gt;&lt;max&gt;999.90&lt;/max&gt;&lt;min&gt;690.00&lt;/min&gt;&lt;/sell&gt;&lt;/type&gt;&lt;type id="23009"&gt;&lt;buy&gt;&lt;volume&gt;5700000&lt;/volume&gt;&lt;avg&gt;410.86&lt;/avg&gt;&lt;stddev&gt;7.17&lt;/stddev&gt;&lt;median&gt;414.00&lt;/median&gt;&lt;percentile&gt;418.29&lt;/percentile&gt;&lt;max&gt;421.80&lt;/max&gt;&lt;min&gt;400.00&lt;/min&gt;&lt;/buy&gt;&lt;sell&gt;&lt;volume&gt;2998705&lt;/volume&gt;&lt;avg&gt;569.33&lt;/avg&gt;&lt;stddev&gt;56.99&lt;/stddev&gt;&lt;median&gt;561.80&lt;/median&gt;&lt;percentile&gt;500.60&lt;/percentile&gt;&lt;max&gt;673.50&lt;/max&gt;&lt;min&gt;500.60&lt;/min&gt;&lt;/sell&gt;&lt;/type&gt;&lt;type id="23023"&gt;&lt;buy&gt;&lt;volume&gt;2600000&lt;/volume&gt;&lt;avg&gt;326.33&lt;/avg&gt;&lt;stddev&gt;109.13&lt;/stddev&gt;&lt;median&gt;350.20&lt;/median&gt;&lt;percentile&gt;351.92&lt;/percentile&gt;&lt;max&gt;352.00&lt;/max&gt;&lt;min&gt;107.30&lt;/min&gt;&lt;/buy&gt;&lt;sell&gt;&lt;volume&gt;2299281&lt;/volume&gt;&lt;avg&gt;517.04&lt;/avg&gt;&lt;stddev&gt;94.89&lt;/stddev&gt;&lt;median&gt;484.45&lt;/median&gt;&lt;percentile&gt;449.90&lt;/percentile&gt;&lt;max&gt;692.00&lt;/max&gt;&lt;min&gt;449.90&lt;/min&gt;&lt;/sell&gt;&lt;/type&gt;&lt;type id="23015"&gt;&lt;buy&gt;&lt;volume&gt;1675000&lt;/volume&gt;&lt;avg&gt;399.78&lt;/avg&gt;&lt;stddev&gt;4.15&lt;/stddev&gt;&lt;median&gt;397.50&lt;/median&gt;&lt;percentile&gt;400.57&lt;/percentile&gt;&lt;max&gt;401.20&lt;/max&gt;&lt;min&gt;391.00&lt;/min&gt;&lt;/buy&gt;&lt;sell&gt;&lt;volume&gt;4784290&lt;/volume&gt;&lt;avg&gt;519.87&lt;/avg&gt;&lt;stddev&gt;62.52&lt;/stddev&gt;&lt;median&gt;494.80&lt;/median&gt;&lt;percentile&gt;465.54&lt;/percentile&gt;&lt;max&gt;642.00&lt;/max&gt;&lt;min&gt;439.00&lt;/min&gt;&lt;/sell&gt;&lt;/type&gt;&lt;type id="230"&gt;&lt;buy&gt;&lt;volume&gt;7740000&lt;/volume&gt;&lt;avg&gt;89.18&lt;/avg&gt;&lt;stddev&gt;6.43&lt;/stddev&gt;&lt;median&gt;82.00&lt;/median&gt;&lt;percentile&gt;94.00&lt;/percentile&gt;&lt;max&gt;94.00&lt;/max&gt;&lt;min&gt;77.00&lt;/min&gt;&lt;/buy&gt;&lt;sell&gt;&lt;volume&gt;4663689&lt;/volume&gt;&lt;avg&gt;114.18&lt;/avg&gt;&lt;stddev&gt;9.19&lt;/stddev&gt;&lt;median&gt;118.15&lt;/median&gt;&lt;percentile&gt;97.00&lt;/percentile&gt;&lt;max&gt;145.10&lt;/max&gt;&lt;min&gt;97.00&lt;/min&gt;&lt;/sell&gt;&lt;/type&gt;&lt;type id="222"&gt;&lt;buy&gt;&lt;volume&gt;27310000&lt;/volume&gt;&lt;avg&gt;18.51&lt;/avg&gt;&lt;stddev&gt;3.62&lt;/stddev&gt;&lt;median&gt;20.00&lt;/median&gt;&lt;percentile&gt;22.71&lt;/percentile&gt;&lt;max&gt;24.00&lt;/max&gt;&lt;min&gt;10.00&lt;/min&gt;&lt;/buy&gt;&lt;sell&gt;&lt;volume&gt;26270312&lt;/volume&gt;&lt;avg&gt;32.34&lt;/avg&gt;&lt;stddev&gt;3.50&lt;/stddev&gt;&lt;median&gt;29.98&lt;/median&gt;&lt;percentile&gt;26.27&lt;/percentile&gt;&lt;max&gt;40.00&lt;/max&gt;&lt;min&gt;26.23&lt;/min&gt;&lt;/sell&gt;&lt;/type&gt;&lt;type id="24535"&gt;&lt;buy&gt;&lt;volume&gt;1307500&lt;/volume&gt;&lt;avg&gt;523.55&lt;/avg&gt;&lt;stddev&gt;43.11&lt;/stddev&gt;&lt;median&gt;537.40&lt;/median&gt;&lt;percentile&gt;550.91&lt;/percentile&gt;&lt;max&gt;552.20&lt;/max&gt;&lt;min&gt;405.00&lt;/min&gt;&lt;/buy&gt;&lt;sell&gt;&lt;volume&gt;5928893&lt;/volume&gt;&lt;avg&gt;689.47&lt;/avg&gt;&lt;stddev&gt;68.27&lt;/stddev&gt;&lt;median&gt;647.50&lt;/median&gt;&lt;percentile&gt;641.95&lt;/percentile&gt;&lt;max&gt;823.00&lt;/max&gt;&lt;min&gt;641.00&lt;/min&gt;&lt;/sell&gt;&lt;/type&gt;&lt;type id="24539"&gt;&lt;buy&gt;&lt;volume&gt;712500&lt;/volume&gt;&lt;avg&gt;434.60&lt;/avg&gt;&lt;stddev&gt;86.16&lt;/stddev&gt;&lt;median&gt;386.00&lt;/median&gt;&lt;percentile&gt;594.76&lt;/percentile&gt;&lt;max&gt;596.60&lt;/max&gt;&lt;min&gt;386.00&lt;/min&gt;&lt;/buy&gt;&lt;sell&gt;&lt;volume&gt;2986827&lt;/volume&gt;&lt;avg&gt;722.99&lt;/avg&gt;&lt;stddev&gt;91.63&lt;/stddev&gt;&lt;median&gt;693.75&lt;/median&gt;&lt;percentile&gt;692.70&lt;/percentile&gt;&lt;max&gt;996.70&lt;/max&gt;&lt;min&gt;692.70&lt;/min&gt;&lt;/sell&gt;&lt;/type&gt;&lt;type id="27423"&gt;&lt;buy&gt;&lt;volume&gt;580000&lt;/volume&gt;&lt;avg&gt;1569.06&lt;/avg&gt;&lt;stddev&gt;51.89&lt;/stddev&gt;&lt;median&gt;1600.00&lt;/median&gt;&lt;percentile&gt;1602.00&lt;/percentile&gt;&lt;max&gt;1602.00&lt;/max&gt;&lt;min&gt;1489.00&lt;/min&gt;&lt;/buy&gt;&lt;sell&gt;&lt;volume&gt;2099248&lt;/volume&gt;&lt;avg&gt;1920.56&lt;/avg&gt;&lt;stddev&gt;303.11&lt;/stddev&gt;&lt;median&gt;1862.00&lt;/median&gt;&lt;percentile&gt;1849.73&lt;/percentile&gt;&lt;max&gt;3060.00&lt;/max&gt;&lt;min&gt;1848.00&lt;/min&gt;&lt;/sell&gt;&lt;/type&gt;&lt;type id="27377"&gt;&lt;buy&gt;&lt;volume&gt;391000&lt;/volume&gt;&lt;avg&gt;1581.24&lt;/avg&gt;&lt;stddev&gt;118.64&lt;/stddev&gt;&lt;median&gt;1600.00&lt;/median&gt;&lt;percentile&gt;1620.00&lt;/percentile&gt;&lt;max&gt;1620.00&lt;/max&gt;&lt;min&gt;1345.00&lt;/min&gt;&lt;/buy&gt;&lt;sell&gt;&lt;volume&gt;3198647&lt;/volume&gt;&lt;avg&gt;2121.98&lt;/avg&gt;&lt;stddev&gt;224.35&lt;/stddev&gt;&lt;median&gt;1947.00&lt;/median&gt;&lt;percentile&gt;1923.98&lt;/percentile&gt;&lt;max&gt;2477.00&lt;/max&gt;&lt;min&gt;1923.00&lt;/min&gt;&lt;/sell&gt;&lt;/type&gt;&lt;type id="202"&gt;&lt;buy&gt;&lt;volume&gt;3507000&lt;/volume&gt;&lt;avg&gt;271.35&lt;/avg&gt;&lt;stddev&gt;53.80&lt;/stddev&gt;&lt;median&gt;289.30&lt;/median&gt;&lt;percentile&gt;297.57&lt;/percentile&gt;&lt;max&gt;297.70&lt;/max&gt;&lt;min&gt;130.00&lt;/min&gt;&lt;/buy&gt;&lt;sell&gt;&lt;volume&gt;5229054&lt;/volume&gt;&lt;avg&gt;387.01&lt;/avg&gt;&lt;stddev&gt;36.15&lt;/stddev&gt;&lt;median&gt;382.50&lt;/median&gt;&lt;percentile&gt;368.74&lt;/percentile&gt;&lt;max&gt;490.00&lt;/max&gt;&lt;min&gt;368.70&lt;/min&gt;&lt;/sell&gt;&lt;/type&gt;&lt;type id="24486"&gt;&lt;buy&gt;&lt;volume&gt;2068783&lt;/volume&gt;&lt;avg&gt;52.17&lt;/avg&gt;&lt;stddev&gt;22.86&lt;/stddev&gt;&lt;median&gt;41.13&lt;/median&gt;&lt;percentile&gt;87.05&lt;/percentile&gt;&lt;max&gt;87.05&lt;/max&gt;&lt;min&gt;40.00&lt;/min&gt;&lt;/buy&gt;&lt;sell&gt;&lt;volume&gt;5240682&lt;/volume&gt;&lt;avg&gt;155.85&lt;/avg&gt;&lt;stddev&gt;66.16&lt;/stddev&gt;&lt;median&gt;160.45&lt;/median&gt;&lt;percentile&gt;109.95&lt;/percentile&gt;&lt;max&gt;466.00&lt;/max&gt;&lt;min&gt;109.80&lt;/min&gt;&lt;/sell&gt;&lt;/type&gt;&lt;type id="24490"&gt;&lt;buy&gt;&lt;volume&gt;14200000&lt;/volume&gt;&lt;avg&gt;90.07&lt;/avg&gt;&lt;stddev&gt;5.31&lt;/stddev&gt;&lt;median&gt;89.25&lt;/median&gt;&lt;percentile&gt;95.17&lt;/percentile&gt;&lt;max&gt;95.18&lt;/max&gt;&lt;min&gt;82.63&lt;/min&gt;&lt;/buy&gt;&lt;sell&gt;&lt;volume&gt;25024931&lt;/volume&gt;&lt;avg&gt;137.02&lt;/avg&gt;&lt;stddev&gt;23.07&lt;/stddev&gt;&lt;median&gt;134.50&lt;/median&gt;&lt;percentile&gt;117.20&lt;/percentile&gt;&lt;max&gt;196.70&lt;/max&gt;&lt;min&gt;117.20&lt;/min&gt;&lt;/sell&gt;&lt;/type&gt;&lt;type id="24488"&gt;&lt;buy&gt;&lt;volume&gt;6600000&lt;/volume&gt;&lt;avg&gt;108.70&lt;/avg&gt;&lt;stddev&gt;6.52&lt;/stddev&gt;&lt;median&gt;106.00&lt;/median&gt;&lt;percentile&gt;113.41&lt;/percentile&gt;&lt;max&gt;113.50&lt;/max&gt;&lt;min&gt;100.00&lt;/min&gt;&lt;/buy&gt;&lt;sell&gt;&lt;volume&gt;8837572&lt;/volume&gt;&lt;avg&gt;162.42&lt;/avg&gt;&lt;stddev&gt;17.77&lt;/stddev&gt;&lt;median&gt;159.00&lt;/median&gt;&lt;percentile&gt;156.15&lt;/percentile&gt;&lt;max&gt;209.20&lt;/max&gt;&lt;min&gt;149.90&lt;/min&gt;&lt;/sell&gt;&lt;/type&gt;&lt;type id="2679"&gt;&lt;buy&gt;&lt;volume&gt;1625000&lt;/volume&gt;&lt;avg&gt;87.54&lt;/avg&gt;&lt;stddev&gt;7.91&lt;/stddev&gt;&lt;median&gt;91.12&lt;/median&gt;&lt;percentile&gt;91.13&lt;/percentile&gt;&lt;max&gt;91.13&lt;/max&gt;&lt;min&gt;75.11&lt;/min&gt;&lt;/buy&gt;&lt;sell&gt;&lt;volume&gt;32584702&lt;/volume&gt;&lt;avg&gt;125.72&lt;/avg&gt;&lt;stddev&gt;62.74&lt;/stddev&gt;&lt;median&gt;112.50&lt;/median&gt;&lt;percentile&gt;100.58&lt;/percentile&gt;&lt;max&gt;344.00&lt;/max&gt;&lt;min&gt;100.50&lt;/min&gt;&lt;/sell&gt;&lt;/type&gt;&lt;type id="24493"&gt;&lt;buy&gt;&lt;volume&gt;2500000&lt;/volume&gt;&lt;avg&gt;100.00&lt;/avg&gt;&lt;stddev&gt;0.00&lt;/stddev&gt;&lt;median&gt;100.00&lt;/median&gt;&lt;percentile&gt;100.00&lt;/percentile&gt;&lt;max&gt;100.00&lt;/max&gt;&lt;min&gt;100.00&lt;/min&gt;&lt;/buy&gt;&lt;sell&gt;&lt;volume&gt;9119366&lt;/volume&gt;&lt;avg&gt;143.38&lt;/avg&gt;&lt;stddev&gt;29.44&lt;/stddev&gt;&lt;median&gt;122.50&lt;/median&gt;&lt;percentile&gt;113.56&lt;/percentile&gt;&lt;max&gt;249.80&lt;/max&gt;&lt;min&gt;109.50&lt;/min&gt;&lt;/sell&gt;&lt;/type&gt;&lt;type id="24492"&gt;&lt;buy&gt;&lt;volume&gt;1197831&lt;/volume&gt;&lt;avg&gt;77.50&lt;/avg&gt;&lt;stddev&gt;0.04&lt;/stddev&gt;&lt;median&gt;77.52&lt;/median&gt;&lt;percentile&gt;77.54&lt;/percentile&gt;&lt;max&gt;77.57&lt;/max&gt;&lt;min&gt;77.46&lt;/min&gt;&lt;/buy&gt;&lt;sell&gt;&lt;volume&gt;12205944&lt;/volume&gt;&lt;avg&gt;123.39&lt;/avg&gt;&lt;stddev&gt;56.80&lt;/stddev&gt;&lt;median&gt;118.15&lt;/median&gt;&lt;percentile&gt;116.70&lt;/percentile&gt;&lt;max&gt;317.00&lt;/max&gt;&lt;min&gt;116.60&lt;/min&gt;&lt;/sell&gt;&lt;/type&gt;&lt;type id="27405"&gt;&lt;buy&gt;&lt;volume&gt;55000&lt;/volume&gt;&lt;avg&gt;955.19&lt;/avg&gt;&lt;stddev&gt;0.07&lt;/stddev&gt;&lt;median&gt;955.15&lt;/median&gt;&lt;percentile&gt;955.20&lt;/percentile&gt;&lt;max&gt;955.20&lt;/max&gt;&lt;min&gt;955.10&lt;/min&gt;&lt;/buy&gt;&lt;sell&gt;&lt;volume&gt;4517304&lt;/volume&gt;&lt;avg&gt;1300.59&lt;/avg&gt;&lt;stddev&gt;92.36&lt;/stddev&gt;&lt;median&gt;1307.00&lt;/median&gt;&lt;percentile&gt;1190.00&lt;/percentile&gt;&lt;max&gt;1473.00&lt;/max&gt;&lt;min&gt;1190.00&lt;/min&gt;&lt;/sell&gt;&lt;/type&gt;&lt;type id="27419"&gt;&lt;buy&gt;&lt;volume&gt;654000&lt;/volume&gt;&lt;avg&gt;994.71&lt;/avg&gt;&lt;stddev&gt;22.11&lt;/stddev&gt;&lt;median&gt;992.60&lt;/median&gt;&lt;percentile&gt;1032.00&lt;/percentile&gt;&lt;max&gt;1032.00&lt;/max&gt;&lt;min&gt;979.00&lt;/min&gt;&lt;/buy&gt;&lt;sell&gt;&lt;volume&gt;3186463&lt;/volume&gt;&lt;avg&gt;1320.69&lt;/avg&gt;&lt;stddev&gt;90.84&lt;/stddev&gt;&lt;median&gt;1397.00&lt;/median&gt;&lt;percentile&gt;1208.00&lt;/percentile&gt;&lt;max&gt;1500.00&lt;/max&gt;&lt;min&gt;1208.00&lt;/min&gt;&lt;/sell&gt;&lt;/type&gt;&lt;type id="27401"&gt;&lt;buy&gt;&lt;volume&gt;1130000&lt;/volume&gt;&lt;avg&gt;833.68&lt;/avg&gt;&lt;stddev&gt;184.40&lt;/stddev&gt;&lt;median&gt;952.00&lt;/median&gt;&lt;percentile&gt;1017.91&lt;/percentile&gt;&lt;max&gt;1037.00&lt;/max&gt;&lt;min&gt;602.00&lt;/min&gt;&lt;/buy&gt;&lt;sell&gt;&lt;volume&gt;1935747&lt;/volume&gt;&lt;avg&gt;1275.93&lt;/avg&gt;&lt;stddev&gt;54.14&lt;/stddev&gt;&lt;median&gt;1210.00&lt;/median&gt;&lt;percentile&gt;1210.00&lt;/percentile&gt;&lt;max&gt;1369.00&lt;/max&gt;&lt;min&gt;1210.00&lt;/min&gt;&lt;/sell&gt;&lt;/type&gt;&lt;type id="27413"&gt;&lt;buy&gt;&lt;volume&gt;1823283&lt;/volume&gt;&lt;avg&gt;1071.14&lt;/avg&gt;&lt;stddev&gt;52.55&lt;/stddev&gt;&lt;median&gt;1090.50&lt;/median&gt;&lt;percentile&gt;1103.00&lt;/percentile&gt;&lt;max&gt;1103.00&lt;/max&gt;&lt;min&gt;978.00&lt;/min&gt;&lt;/buy&gt;&lt;sell&gt;&lt;volume&gt;1476212&lt;/volume&gt;&lt;avg&gt;1392.17&lt;/avg&gt;&lt;stddev&gt;125.18&lt;/stddev&gt;&lt;median&gt;1314.00&lt;/median&gt;&lt;percentile&gt;1311.00&lt;/percentile&gt;&lt;max&gt;1629.00&lt;/max&gt;&lt;min&gt;1311.00&lt;/min&gt;&lt;/sell&gt;&lt;/type&gt;&lt;type id="24511"&gt;&lt;buy&gt;&lt;volume&gt;605657&lt;/volume&gt;&lt;avg&gt;398.27&lt;/avg&gt;&lt;stddev&gt;4.34&lt;/stddev&gt;&lt;median&gt;400.30&lt;/median&gt;&lt;percentile&gt;401.00&lt;/percentile&gt;&lt;max&gt;401.00&lt;/max&gt;&lt;min&gt;389.00&lt;/min&gt;&lt;/buy&gt;&lt;sell&gt;&lt;volume&gt;5768557&lt;/volume&gt;&lt;avg&gt;506.17&lt;/avg&gt;&lt;stddev&gt;14.68&lt;/stddev&gt;&lt;median&gt;496.80&lt;/median&gt;&lt;percentile&gt;492.80&lt;/percentile&gt;&lt;max&gt;534.80&lt;/max&gt;&lt;min&gt;492.70&lt;/min&gt;&lt;/sell&gt;&lt;/type&gt;&lt;type id="24509"&gt;&lt;buy&gt;&lt;volume&gt;2350000&lt;/volume&gt;&lt;avg&gt;460.09&lt;/avg&gt;&lt;stddev&gt;20.80&lt;/stddev&gt;&lt;median&gt;464.10&lt;/median&gt;&lt;percentile&gt;480.43&lt;/percentile&gt;&lt;max&gt;480.50&lt;/max&gt;&lt;min&gt;435.70&lt;/min&gt;&lt;/buy&gt;&lt;sell&gt;&lt;volume&gt;7917817&lt;/volume&gt;&lt;avg&gt;549.80&lt;/avg&gt;&lt;stddev&gt;53.81&lt;/stddev&gt;&lt;median&gt;528.55&lt;/median&gt;&lt;percentile&gt;518.38&lt;/percentile&gt;&lt;max&gt;698.70&lt;/max&gt;&lt;min&gt;518.30&lt;/min&gt;&lt;/sell&gt;&lt;/type&gt;&lt;type id="24507"&gt;&lt;buy&gt;&lt;volume&gt;2286000&lt;/volume&gt;&lt;avg&gt;188.32&lt;/avg&gt;&lt;stddev&gt;70.05&lt;/stddev&gt;&lt;median&gt;160.30&lt;/median&gt;&lt;percentile&gt;289.00&lt;/percentile&gt;&lt;max&gt;289.10&lt;/max&gt;&lt;min&gt;150.70&lt;/min&gt;&lt;/buy&gt;&lt;sell&gt;&lt;volume&gt;15272552&lt;/volume&gt;&lt;avg&gt;536.28&lt;/avg&gt;&lt;stddev&gt;177.48&lt;/stddev&gt;&lt;median&gt;522.80&lt;/median&gt;&lt;percentile&gt;507.00&lt;/percentile&gt;&lt;max&gt;1369.00&lt;/max&gt;&lt;min&gt;506.90&lt;/min&gt;&lt;/sell&gt;&lt;/type&gt;&lt;type id="2629"&gt;&lt;buy&gt;&lt;volume&gt;5858500&lt;/volume&gt;&lt;avg&gt;423.70&lt;/avg&gt;&lt;stddev&gt;42.73&lt;/stddev&gt;&lt;median&gt;423.35&lt;/median&gt;&lt;percentile&gt;432.07&lt;/percentile&gt;&lt;max&gt;432.10&lt;/max&gt;&lt;min&gt;300.00&lt;/min&gt;&lt;/buy&gt;&lt;sell&gt;&lt;volume&gt;24525056&lt;/volume&gt;&lt;avg&gt;505.52&lt;/avg&gt;&lt;stddev&gt;19.72&lt;/stddev&gt;&lt;median&gt;485.00&lt;/median&gt;&lt;percentile&gt;477.62&lt;/percentile&gt;&lt;max&gt;567.70&lt;/max&gt;&lt;min&gt;450.00&lt;/min&gt;&lt;/sell&gt;&lt;/type&gt;&lt;type id="24517"&gt;&lt;buy&gt;&lt;volume&gt;1165000&lt;/volume&gt;&lt;avg&gt;395.83&lt;/avg&gt;&lt;stddev&gt;25.52&lt;/stddev&gt;&lt;median&gt;375.00&lt;/median&gt;&lt;percentile&gt;402.18&lt;/percentile&gt;&lt;max&gt;402.80&lt;/max&gt;&lt;min&gt;350.00&lt;/min&gt;&lt;/buy&gt;&lt;sell&gt;&lt;volume&gt;1958964&lt;/volume&gt;&lt;avg&gt;493.29&lt;/avg&gt;&lt;stddev&gt;24.07&lt;/stddev&gt;&lt;median&gt;495.90&lt;/median&gt;&lt;percentile&gt;440.00&lt;/percentile&gt;&lt;max&gt;505.00&lt;/max&gt;&lt;min&gt;440.00&lt;/min&gt;&lt;/sell&gt;&lt;/type&gt;&lt;type id="24499"&gt;&lt;buy&gt;&lt;volume&gt;4616000&lt;/volume&gt;&lt;avg&gt;77.68&lt;/avg&gt;&lt;stddev&gt;18.50&lt;/stddev&gt;&lt;median&gt;80.05&lt;/median&gt;&lt;percentile&gt;80.30&lt;/percentile&gt;&lt;max&gt;80.30&lt;/max&gt;&lt;min&gt;20.00&lt;/min&gt;&lt;/buy&gt;&lt;sell&gt;&lt;volume&gt;3705512&lt;/volume&gt;&lt;avg&gt;104.23&lt;/avg&gt;&lt;stddev&gt;2.15&lt;/stddev&gt;&lt;median&gt;104.25&lt;/median&gt;&lt;percentile&gt;102.98&lt;/percentile&gt;&lt;max&gt;108.30&lt;/max&gt;&lt;min&gt;102.90&lt;/min&gt;&lt;/sell&gt;&lt;/type&gt;&lt;type id="2613"&gt;&lt;buy&gt;&lt;volume&gt;1150000&lt;/volume&gt;&lt;avg&gt;77.87&lt;/avg&gt;&lt;stddev&gt;0.19&lt;/stddev&gt;&lt;median&gt;77.92&lt;/median&gt;&lt;percentile&gt;77.94&lt;/percentile&gt;&lt;max&gt;77.94&lt;/max&gt;&lt;min&gt;77.51&lt;/min&gt;&lt;/buy&gt;&lt;sell&gt;&lt;volume&gt;9107105&lt;/volume&gt;&lt;avg&gt;111.42&lt;/avg&gt;&lt;stddev&gt;13.53&lt;/stddev&gt;&lt;median&gt;110.90&lt;/median&gt;&lt;percentile&gt;96.95&lt;/percentile&gt;&lt;max&gt;132.10&lt;/max&gt;&lt;min&gt;77.96&lt;/min&gt;&lt;/sell&gt;&lt;/type&gt;&lt;type id="24497"&gt;&lt;buy&gt;&lt;volume&gt;14680000&lt;/volume&gt;&lt;avg&gt;79.99&lt;/avg&gt;&lt;stddev&gt;1.51&lt;/stddev&gt;&lt;median&gt;78.26&lt;/median&gt;&lt;percentile&gt;80.32&lt;/percentile&gt;&lt;max&gt;80.34&lt;/max&gt;&lt;min&gt;76.52&lt;/min&gt;&lt;/buy&gt;&lt;sell&gt;&lt;volume&gt;7886600&lt;/volume&gt;&lt;avg&gt;127.49&lt;/avg&gt;&lt;stddev&gt;16.58&lt;/stddev&gt;&lt;median&gt;120.00&lt;/median&gt;&lt;percentile&gt;107.60&lt;/percentile&gt;&lt;max&gt;153.90&lt;/max&gt;&lt;min&gt;107.60&lt;/min&gt;&lt;/sell&gt;&lt;/type&gt;&lt;type id="24495"&gt;&lt;buy&gt;&lt;volume&gt;10869333&lt;/volume&gt;&lt;avg&gt;77.46&lt;/avg&gt;&lt;stddev&gt;9.42&lt;/stddev&gt;&lt;median&gt;77.62&lt;/median&gt;&lt;percentile&gt;78.00&lt;/percentile&gt;&lt;max&gt;78.00&lt;/max&gt;&lt;min&gt;50.00&lt;/min&gt;&lt;/buy&gt;&lt;sell&gt;&lt;volume&gt;17478312&lt;/volume&gt;&lt;avg&gt;96.81&lt;/avg&gt;&lt;stddev&gt;9.20&lt;/stddev&gt;&lt;median&gt;95.25&lt;/median&gt;&lt;percentile&gt;92.47&lt;/percentile&gt;&lt;max&gt;120.30&lt;/max&gt;&lt;min&gt;92.46&lt;/min&gt;&lt;/sell&gt;&lt;/type&gt;&lt;type id="27371"&gt;&lt;buy&gt;&lt;volume&gt;1603000&lt;/volume&gt;&lt;avg&gt;794.05&lt;/avg&gt;&lt;stddev&gt;12.68&lt;/stddev&gt;&lt;median&gt;796.65&lt;/median&gt;&lt;percentile&gt;800.02&lt;/percentile&gt;&lt;max&gt;801.70&lt;/max&gt;&lt;min&gt;757.00&lt;/min&gt;&lt;/buy&gt;&lt;sell&gt;&lt;volume&gt;13077976&lt;/volume&gt;&lt;avg&gt;988.06&lt;/avg&gt;&lt;stddev&gt;120.30&lt;/stddev&gt;&lt;median&gt;918.00&lt;/median&gt;&lt;percentile&gt;913.90&lt;/percentile&gt;&lt;max&gt;1232.00&lt;/max&gt;&lt;min&gt;908.90&lt;/min&gt;&lt;/sell&gt;&lt;/type&gt;&lt;type id="27387"&gt;&lt;buy&gt;&lt;volume&gt;2153327&lt;/volume&gt;&lt;avg&gt;757.91&lt;/avg&gt;&lt;stddev&gt;22.88&lt;/stddev&gt;&lt;median&gt;752.10&lt;/median&gt;&lt;percentile&gt;788.87&lt;/percentile&gt;&lt;max&gt;793.00&lt;/max&gt;&lt;min&gt;722.30&lt;/min&gt;&lt;/buy&gt;&lt;sell&gt;&lt;volume&gt;11668196&lt;/volume&gt;&lt;avg&gt;978.77&lt;/avg&gt;&lt;stddev&gt;123.90&lt;/stddev&gt;&lt;median&gt;910.00&lt;/median&gt;&lt;percentile&gt;875.00&lt;/percentile&gt;&lt;max&gt;1239.00&lt;/max&gt;&lt;min&gt;875.00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43">
        <v>340.6</v>
      </c>
      <c r="D45" s="43">
        <f t="shared" si="0"/>
        <v>378.25670000000002</v>
      </c>
      <c r="E45" s="42">
        <f>INDEX(MARKET_INPUT[Column1.price],MATCH(B45,MARKET_INPUT[Column1.type_id]))</f>
        <v>499</v>
      </c>
      <c r="F45" s="42">
        <f t="shared" si="1"/>
        <v>476.79449999999997</v>
      </c>
      <c r="G45" s="19">
        <f>VLOOKUP(B45,TypeIDs!C:D,2,FALSE)</f>
        <v>2.5000000000000001E-2</v>
      </c>
      <c r="H45" s="15">
        <v>800</v>
      </c>
      <c r="I45" s="17">
        <f t="shared" si="4"/>
        <v>2454.5459999999998</v>
      </c>
      <c r="J45" s="21">
        <f t="shared" si="5"/>
        <v>5600</v>
      </c>
      <c r="K45" s="20">
        <f t="shared" si="2"/>
        <v>140</v>
      </c>
      <c r="L45" s="8">
        <f t="shared" si="8"/>
        <v>1.2605051014297961</v>
      </c>
      <c r="M45" s="9">
        <f t="shared" si="9"/>
        <v>2118237.52</v>
      </c>
      <c r="N45" s="10">
        <f t="shared" si="6"/>
        <v>551811.6799999997</v>
      </c>
      <c r="O45" s="11">
        <f t="shared" si="7"/>
        <v>3941.5119999999979</v>
      </c>
      <c r="P45" s="24">
        <f t="shared" si="3"/>
        <v>2670049.1999999997</v>
      </c>
      <c r="BD45" s="3" t="s">
        <v>40772</v>
      </c>
      <c r="BE45" s="3" t="str">
        <f t="shared" si="10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43">
        <v>135.19999999999999</v>
      </c>
      <c r="D46" s="43">
        <f t="shared" si="0"/>
        <v>152.46639999999999</v>
      </c>
      <c r="E46" s="42">
        <f>INDEX(MARKET_INPUT[Column1.price],MATCH(B46,MARKET_INPUT[Column1.type_id]))</f>
        <v>195</v>
      </c>
      <c r="F46" s="42">
        <f t="shared" si="1"/>
        <v>186.32249999999999</v>
      </c>
      <c r="G46" s="19">
        <f>VLOOKUP(B46,TypeIDs!C:D,2,FALSE)</f>
        <v>1.2500000000000001E-2</v>
      </c>
      <c r="H46" s="15">
        <v>6000</v>
      </c>
      <c r="I46" s="17">
        <f t="shared" si="4"/>
        <v>18162.264999999999</v>
      </c>
      <c r="J46" s="21">
        <f t="shared" si="5"/>
        <v>42000</v>
      </c>
      <c r="K46" s="20">
        <f t="shared" si="2"/>
        <v>525</v>
      </c>
      <c r="L46" s="8">
        <f t="shared" si="8"/>
        <v>1.2220561382704649</v>
      </c>
      <c r="M46" s="9">
        <f t="shared" si="9"/>
        <v>6403588.7999999998</v>
      </c>
      <c r="N46" s="10">
        <f t="shared" si="6"/>
        <v>1421956.2</v>
      </c>
      <c r="O46" s="11">
        <f t="shared" si="7"/>
        <v>2708.4879999999998</v>
      </c>
      <c r="P46" s="24">
        <f t="shared" si="3"/>
        <v>7825545</v>
      </c>
      <c r="BD46" s="3" t="s">
        <v>40773</v>
      </c>
      <c r="BE46" s="3" t="str">
        <f t="shared" si="10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43">
        <v>143.19999999999999</v>
      </c>
      <c r="D47" s="43">
        <f t="shared" si="0"/>
        <v>160.82239999999999</v>
      </c>
      <c r="E47" s="42">
        <f>INDEX(MARKET_INPUT[Column1.price],MATCH(B47,MARKET_INPUT[Column1.type_id]))</f>
        <v>499</v>
      </c>
      <c r="F47" s="42">
        <f t="shared" si="1"/>
        <v>476.79449999999997</v>
      </c>
      <c r="G47" s="19">
        <f>VLOOKUP(B47,TypeIDs!C:D,2,FALSE)</f>
        <v>1.2500000000000001E-2</v>
      </c>
      <c r="H47" s="15">
        <v>6000</v>
      </c>
      <c r="I47" s="17">
        <f t="shared" si="4"/>
        <v>18171.865000000002</v>
      </c>
      <c r="J47" s="21">
        <f t="shared" si="5"/>
        <v>42000</v>
      </c>
      <c r="K47" s="20">
        <f t="shared" si="2"/>
        <v>525</v>
      </c>
      <c r="L47" s="8">
        <f t="shared" si="8"/>
        <v>2.9647269285870625</v>
      </c>
      <c r="M47" s="9">
        <f t="shared" si="9"/>
        <v>6754540.7999999998</v>
      </c>
      <c r="N47" s="10">
        <f t="shared" si="6"/>
        <v>13270828.199999997</v>
      </c>
      <c r="O47" s="11">
        <f t="shared" si="7"/>
        <v>25277.767999999996</v>
      </c>
      <c r="P47" s="24">
        <f t="shared" si="3"/>
        <v>20025368.999999996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43">
        <v>59.96</v>
      </c>
      <c r="D48" s="43">
        <f t="shared" si="0"/>
        <v>64.878219999999999</v>
      </c>
      <c r="E48" s="42">
        <f>INDEX(MARKET_INPUT[Column1.price],MATCH(B48,MARKET_INPUT[Column1.type_id]))</f>
        <v>78.849999999999994</v>
      </c>
      <c r="F48" s="42">
        <f t="shared" si="1"/>
        <v>75.341174999999993</v>
      </c>
      <c r="G48" s="19">
        <f>VLOOKUP(B48,TypeIDs!C:D,2,FALSE)</f>
        <v>2.5000000000000001E-3</v>
      </c>
      <c r="H48" s="15">
        <v>7700</v>
      </c>
      <c r="I48" s="17">
        <f t="shared" si="4"/>
        <v>23192.343400000002</v>
      </c>
      <c r="J48" s="21">
        <f t="shared" si="5"/>
        <v>53900</v>
      </c>
      <c r="K48" s="20">
        <f t="shared" si="2"/>
        <v>134.75</v>
      </c>
      <c r="L48" s="8">
        <f t="shared" si="8"/>
        <v>1.1612706852931538</v>
      </c>
      <c r="M48" s="9">
        <f t="shared" si="9"/>
        <v>3496936.0579999997</v>
      </c>
      <c r="N48" s="10">
        <f t="shared" si="6"/>
        <v>563953.27449999971</v>
      </c>
      <c r="O48" s="11">
        <f t="shared" si="7"/>
        <v>4185.1819999999971</v>
      </c>
      <c r="P48" s="24">
        <f t="shared" si="3"/>
        <v>4060889.3324999996</v>
      </c>
      <c r="BD48" s="3" t="s">
        <v>44287</v>
      </c>
      <c r="BE48" s="3" t="str">
        <f t="shared" si="10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43">
        <v>50.03</v>
      </c>
      <c r="D49" s="43">
        <f t="shared" si="0"/>
        <v>54.506335</v>
      </c>
      <c r="E49" s="42">
        <f>INDEX(MARKET_INPUT[Column1.price],MATCH(B49,MARKET_INPUT[Column1.type_id]))</f>
        <v>30</v>
      </c>
      <c r="F49" s="42">
        <f t="shared" si="1"/>
        <v>28.664999999999999</v>
      </c>
      <c r="G49" s="19">
        <f>VLOOKUP(B49,TypeIDs!C:D,2,FALSE)</f>
        <v>2.5000000000000001E-3</v>
      </c>
      <c r="H49" s="15">
        <v>11000</v>
      </c>
      <c r="I49" s="17">
        <f t="shared" si="4"/>
        <v>33110.071000000004</v>
      </c>
      <c r="J49" s="21">
        <f t="shared" si="5"/>
        <v>77000</v>
      </c>
      <c r="K49" s="20">
        <f t="shared" si="2"/>
        <v>192.5</v>
      </c>
      <c r="L49" s="8">
        <f t="shared" si="8"/>
        <v>0.5259021726557106</v>
      </c>
      <c r="M49" s="9">
        <f t="shared" si="9"/>
        <v>4196987.7949999999</v>
      </c>
      <c r="N49" s="10">
        <f t="shared" si="6"/>
        <v>-1989782.7950000002</v>
      </c>
      <c r="O49" s="11">
        <f t="shared" si="7"/>
        <v>-10336.534</v>
      </c>
      <c r="P49" s="24">
        <f t="shared" si="3"/>
        <v>2207205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43">
        <v>107.2</v>
      </c>
      <c r="D50" s="43">
        <f t="shared" si="0"/>
        <v>123.2204</v>
      </c>
      <c r="E50" s="42">
        <f>INDEX(MARKET_INPUT[Column1.price],MATCH(B50,MARKET_INPUT[Column1.type_id]))</f>
        <v>355</v>
      </c>
      <c r="F50" s="42">
        <f t="shared" si="1"/>
        <v>339.20249999999999</v>
      </c>
      <c r="G50" s="19">
        <f>VLOOKUP(B50,TypeIDs!C:D,2,FALSE)</f>
        <v>1.2500000000000001E-2</v>
      </c>
      <c r="H50" s="15">
        <v>3000</v>
      </c>
      <c r="I50" s="17">
        <f t="shared" si="4"/>
        <v>9064.3449999999993</v>
      </c>
      <c r="J50" s="21">
        <f t="shared" si="5"/>
        <v>21000</v>
      </c>
      <c r="K50" s="20">
        <f t="shared" si="2"/>
        <v>262.5</v>
      </c>
      <c r="L50" s="8">
        <f t="shared" si="8"/>
        <v>2.7528112228170012</v>
      </c>
      <c r="M50" s="9">
        <f t="shared" si="9"/>
        <v>2587628.4</v>
      </c>
      <c r="N50" s="10">
        <f t="shared" si="6"/>
        <v>4535624.0999999996</v>
      </c>
      <c r="O50" s="11">
        <f t="shared" si="7"/>
        <v>17278.567999999999</v>
      </c>
      <c r="P50" s="24">
        <f t="shared" si="3"/>
        <v>7123252.5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43">
        <v>175</v>
      </c>
      <c r="D51" s="43">
        <f t="shared" si="0"/>
        <v>194.03749999999999</v>
      </c>
      <c r="E51" s="42">
        <f>INDEX(MARKET_INPUT[Column1.price],MATCH(B51,MARKET_INPUT[Column1.type_id]))</f>
        <v>244.5</v>
      </c>
      <c r="F51" s="42">
        <f t="shared" si="1"/>
        <v>233.61975000000001</v>
      </c>
      <c r="G51" s="19">
        <f>VLOOKUP(B51,TypeIDs!C:D,2,FALSE)</f>
        <v>1.2500000000000001E-2</v>
      </c>
      <c r="H51" s="15">
        <v>5000</v>
      </c>
      <c r="I51" s="17">
        <f t="shared" si="4"/>
        <v>15175.025</v>
      </c>
      <c r="J51" s="21">
        <f t="shared" si="5"/>
        <v>35000</v>
      </c>
      <c r="K51" s="20">
        <f t="shared" si="2"/>
        <v>437.5</v>
      </c>
      <c r="L51" s="8">
        <f t="shared" si="8"/>
        <v>1.2039927848998262</v>
      </c>
      <c r="M51" s="9">
        <f t="shared" si="9"/>
        <v>6791312.5</v>
      </c>
      <c r="N51" s="10">
        <f t="shared" si="6"/>
        <v>1385378.7500000005</v>
      </c>
      <c r="O51" s="11">
        <f t="shared" si="7"/>
        <v>3166.5800000000013</v>
      </c>
      <c r="P51" s="24">
        <f t="shared" si="3"/>
        <v>8176691.25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43">
        <v>30.13</v>
      </c>
      <c r="D52" s="43">
        <f t="shared" si="0"/>
        <v>33.720784999999999</v>
      </c>
      <c r="E52" s="42">
        <f>INDEX(MARKET_INPUT[Column1.price],MATCH(B52,MARKET_INPUT[Column1.type_id]))</f>
        <v>75</v>
      </c>
      <c r="F52" s="42">
        <f t="shared" si="1"/>
        <v>71.662499999999994</v>
      </c>
      <c r="G52" s="19">
        <f>VLOOKUP(B52,TypeIDs!C:D,2,FALSE)</f>
        <v>2.5000000000000001E-3</v>
      </c>
      <c r="H52" s="15">
        <v>1500</v>
      </c>
      <c r="I52" s="17">
        <f t="shared" si="4"/>
        <v>4509.0439999999999</v>
      </c>
      <c r="J52" s="21">
        <f t="shared" si="5"/>
        <v>10500</v>
      </c>
      <c r="K52" s="20">
        <f t="shared" si="2"/>
        <v>26.25</v>
      </c>
      <c r="L52" s="8">
        <f t="shared" si="8"/>
        <v>2.1251729460034809</v>
      </c>
      <c r="M52" s="9">
        <f t="shared" si="9"/>
        <v>354068.24249999999</v>
      </c>
      <c r="N52" s="10">
        <f t="shared" si="6"/>
        <v>398388.00749999995</v>
      </c>
      <c r="O52" s="11">
        <f t="shared" si="7"/>
        <v>15176.685999999998</v>
      </c>
      <c r="P52" s="24">
        <f t="shared" si="3"/>
        <v>752456.25</v>
      </c>
    </row>
    <row r="53" spans="1:58">
      <c r="A53" s="13" t="s">
        <v>10344</v>
      </c>
      <c r="B53" s="18">
        <f>VLOOKUP(A53,TypeIDs!B:C,2,FALSE)</f>
        <v>21740</v>
      </c>
      <c r="C53" s="43">
        <v>1038</v>
      </c>
      <c r="D53" s="43">
        <f t="shared" si="0"/>
        <v>1106.691</v>
      </c>
      <c r="E53" s="42">
        <f>INDEX(MARKET_INPUT[Column1.price],MATCH(B53,MARKET_INPUT[Column1.type_id]))</f>
        <v>1199</v>
      </c>
      <c r="F53" s="42">
        <f t="shared" si="1"/>
        <v>1145.6445000000001</v>
      </c>
      <c r="G53" s="19">
        <f>VLOOKUP(B53,TypeIDs!C:D,2,FALSE)</f>
        <v>2.5000000000000001E-2</v>
      </c>
      <c r="H53" s="15">
        <v>800</v>
      </c>
      <c r="I53" s="17">
        <f t="shared" si="4"/>
        <v>2566.13</v>
      </c>
      <c r="J53" s="21">
        <f t="shared" si="5"/>
        <v>5600</v>
      </c>
      <c r="K53" s="20">
        <f t="shared" si="2"/>
        <v>140</v>
      </c>
      <c r="L53" s="8">
        <f t="shared" si="8"/>
        <v>1.0351981718474264</v>
      </c>
      <c r="M53" s="9">
        <f t="shared" si="9"/>
        <v>6197469.6000000006</v>
      </c>
      <c r="N53" s="10">
        <f t="shared" si="6"/>
        <v>218139.60000000044</v>
      </c>
      <c r="O53" s="11">
        <f t="shared" si="7"/>
        <v>1558.1400000000031</v>
      </c>
      <c r="P53" s="24">
        <f t="shared" si="3"/>
        <v>6415609.2000000011</v>
      </c>
    </row>
    <row r="54" spans="1:58">
      <c r="A54" s="13" t="s">
        <v>11246</v>
      </c>
      <c r="B54" s="18">
        <f>VLOOKUP(A54,TypeIDs!B:C,2,FALSE)</f>
        <v>23025</v>
      </c>
      <c r="C54" s="43">
        <v>744.5</v>
      </c>
      <c r="D54" s="43">
        <f t="shared" si="0"/>
        <v>788.88025000000005</v>
      </c>
      <c r="E54" s="42">
        <f>INDEX(MARKET_INPUT[Column1.price],MATCH(B54,MARKET_INPUT[Column1.type_id]))</f>
        <v>676.7</v>
      </c>
      <c r="F54" s="42">
        <f t="shared" si="1"/>
        <v>646.58685000000003</v>
      </c>
      <c r="G54" s="19">
        <f>VLOOKUP(B54,TypeIDs!C:D,2,FALSE)</f>
        <v>1.2500000000000001E-2</v>
      </c>
      <c r="H54" s="15">
        <v>5000</v>
      </c>
      <c r="I54" s="17">
        <f t="shared" si="4"/>
        <v>15744.525</v>
      </c>
      <c r="J54" s="21">
        <f t="shared" si="5"/>
        <v>35000</v>
      </c>
      <c r="K54" s="20">
        <f t="shared" si="2"/>
        <v>437.5</v>
      </c>
      <c r="L54" s="8">
        <f t="shared" si="8"/>
        <v>0.81962610928591506</v>
      </c>
      <c r="M54" s="9">
        <f t="shared" si="9"/>
        <v>27610808.75</v>
      </c>
      <c r="N54" s="10">
        <f t="shared" si="6"/>
        <v>-4980269.0000000009</v>
      </c>
      <c r="O54" s="11">
        <f t="shared" si="7"/>
        <v>-11383.472000000002</v>
      </c>
      <c r="P54" s="24">
        <f t="shared" si="3"/>
        <v>22630539.75</v>
      </c>
    </row>
    <row r="55" spans="1:58">
      <c r="A55" s="13" t="s">
        <v>11251</v>
      </c>
      <c r="B55" s="18">
        <f>VLOOKUP(A55,TypeIDs!B:C,2,FALSE)</f>
        <v>23035</v>
      </c>
      <c r="C55" s="43">
        <v>553.20000000000005</v>
      </c>
      <c r="D55" s="43">
        <f t="shared" si="0"/>
        <v>589.06740000000002</v>
      </c>
      <c r="E55" s="42">
        <f>INDEX(MARKET_INPUT[Column1.price],MATCH(B55,MARKET_INPUT[Column1.type_id]))</f>
        <v>800</v>
      </c>
      <c r="F55" s="42">
        <f t="shared" si="1"/>
        <v>764.4</v>
      </c>
      <c r="G55" s="19">
        <f>VLOOKUP(B55,TypeIDs!C:D,2,FALSE)</f>
        <v>1.2500000000000001E-2</v>
      </c>
      <c r="H55" s="15">
        <v>800</v>
      </c>
      <c r="I55" s="17">
        <f t="shared" si="4"/>
        <v>2488.5369999999998</v>
      </c>
      <c r="J55" s="21">
        <f t="shared" si="5"/>
        <v>5600</v>
      </c>
      <c r="K55" s="20">
        <f t="shared" si="2"/>
        <v>70</v>
      </c>
      <c r="L55" s="8">
        <f t="shared" si="8"/>
        <v>1.2976443782154639</v>
      </c>
      <c r="M55" s="9">
        <f t="shared" si="9"/>
        <v>3298777.44</v>
      </c>
      <c r="N55" s="10">
        <f t="shared" si="6"/>
        <v>981862.55999999971</v>
      </c>
      <c r="O55" s="11">
        <f t="shared" si="7"/>
        <v>14026.607999999997</v>
      </c>
      <c r="P55" s="24">
        <f t="shared" si="3"/>
        <v>4280640</v>
      </c>
    </row>
    <row r="56" spans="1:58">
      <c r="A56" s="13" t="s">
        <v>11253</v>
      </c>
      <c r="B56" s="18">
        <f>VLOOKUP(A56,TypeIDs!B:C,2,FALSE)</f>
        <v>23039</v>
      </c>
      <c r="C56" s="43">
        <v>741.9</v>
      </c>
      <c r="D56" s="43">
        <f t="shared" si="0"/>
        <v>786.16454999999996</v>
      </c>
      <c r="E56" s="42">
        <f>INDEX(MARKET_INPUT[Column1.price],MATCH(B56,MARKET_INPUT[Column1.type_id]))</f>
        <v>889.9</v>
      </c>
      <c r="F56" s="42">
        <f t="shared" si="1"/>
        <v>850.29944999999998</v>
      </c>
      <c r="G56" s="19">
        <f>VLOOKUP(B56,TypeIDs!C:D,2,FALSE)</f>
        <v>1.2500000000000001E-2</v>
      </c>
      <c r="H56" s="15">
        <v>1500</v>
      </c>
      <c r="I56" s="17">
        <f t="shared" si="4"/>
        <v>4722.5950000000003</v>
      </c>
      <c r="J56" s="21">
        <f t="shared" si="5"/>
        <v>10500</v>
      </c>
      <c r="K56" s="20">
        <f t="shared" si="2"/>
        <v>131.25</v>
      </c>
      <c r="L56" s="8">
        <f t="shared" si="8"/>
        <v>1.0815794861266639</v>
      </c>
      <c r="M56" s="9">
        <f t="shared" si="9"/>
        <v>8254727.7749999994</v>
      </c>
      <c r="N56" s="10">
        <f t="shared" si="6"/>
        <v>673416.45000000019</v>
      </c>
      <c r="O56" s="11">
        <f t="shared" si="7"/>
        <v>5130.7920000000013</v>
      </c>
      <c r="P56" s="24">
        <f t="shared" si="3"/>
        <v>8928144.2249999996</v>
      </c>
    </row>
    <row r="57" spans="1:58">
      <c r="A57" s="13" t="s">
        <v>11250</v>
      </c>
      <c r="B57" s="18">
        <f>VLOOKUP(A57,TypeIDs!B:C,2,FALSE)</f>
        <v>23033</v>
      </c>
      <c r="C57" s="43">
        <v>749</v>
      </c>
      <c r="D57" s="43">
        <f t="shared" si="0"/>
        <v>793.58050000000003</v>
      </c>
      <c r="E57" s="42">
        <f>INDEX(MARKET_INPUT[Column1.price],MATCH(B57,MARKET_INPUT[Column1.type_id]))</f>
        <v>719.9</v>
      </c>
      <c r="F57" s="42">
        <f t="shared" si="1"/>
        <v>687.86445000000003</v>
      </c>
      <c r="G57" s="19">
        <f>VLOOKUP(B57,TypeIDs!C:D,2,FALSE)</f>
        <v>1.2500000000000001E-2</v>
      </c>
      <c r="H57" s="15">
        <v>750</v>
      </c>
      <c r="I57" s="17">
        <f t="shared" si="4"/>
        <v>2362.375</v>
      </c>
      <c r="J57" s="21">
        <f t="shared" si="5"/>
        <v>5250</v>
      </c>
      <c r="K57" s="20">
        <f t="shared" si="2"/>
        <v>65.625</v>
      </c>
      <c r="L57" s="8">
        <f t="shared" si="8"/>
        <v>0.8667859782340922</v>
      </c>
      <c r="M57" s="9">
        <f t="shared" si="9"/>
        <v>4166297.625</v>
      </c>
      <c r="N57" s="10">
        <f t="shared" si="6"/>
        <v>-555009.26249999995</v>
      </c>
      <c r="O57" s="11">
        <f t="shared" si="7"/>
        <v>-8457.2839999999997</v>
      </c>
      <c r="P57" s="24">
        <f t="shared" si="3"/>
        <v>3611288.3624999998</v>
      </c>
    </row>
    <row r="58" spans="1:58">
      <c r="A58" s="13" t="s">
        <v>11249</v>
      </c>
      <c r="B58" s="18">
        <f>VLOOKUP(A58,TypeIDs!B:C,2,FALSE)</f>
        <v>23031</v>
      </c>
      <c r="C58" s="43">
        <v>666.9</v>
      </c>
      <c r="D58" s="43">
        <f t="shared" si="0"/>
        <v>707.82704999999999</v>
      </c>
      <c r="E58" s="42">
        <f>INDEX(MARKET_INPUT[Column1.price],MATCH(B58,MARKET_INPUT[Column1.type_id]))</f>
        <v>949.8</v>
      </c>
      <c r="F58" s="42">
        <f t="shared" si="1"/>
        <v>907.5338999999999</v>
      </c>
      <c r="G58" s="19">
        <f>VLOOKUP(B58,TypeIDs!C:D,2,FALSE)</f>
        <v>1.2500000000000001E-2</v>
      </c>
      <c r="H58" s="15">
        <v>1500</v>
      </c>
      <c r="I58" s="17">
        <f t="shared" si="4"/>
        <v>4700.0950000000003</v>
      </c>
      <c r="J58" s="21">
        <f t="shared" si="5"/>
        <v>10500</v>
      </c>
      <c r="K58" s="20">
        <f t="shared" si="2"/>
        <v>131.25</v>
      </c>
      <c r="L58" s="8">
        <f t="shared" si="8"/>
        <v>1.2821407432790255</v>
      </c>
      <c r="M58" s="9">
        <f t="shared" si="9"/>
        <v>7432184.0249999994</v>
      </c>
      <c r="N58" s="10">
        <f t="shared" si="6"/>
        <v>2096921.9249999991</v>
      </c>
      <c r="O58" s="11">
        <f t="shared" si="7"/>
        <v>15976.547999999993</v>
      </c>
      <c r="P58" s="24">
        <f t="shared" si="3"/>
        <v>9529105.9499999993</v>
      </c>
    </row>
    <row r="59" spans="1:58">
      <c r="A59" s="13" t="s">
        <v>11252</v>
      </c>
      <c r="B59" s="18">
        <f>VLOOKUP(A59,TypeIDs!B:C,2,FALSE)</f>
        <v>23037</v>
      </c>
      <c r="C59" s="43">
        <v>656</v>
      </c>
      <c r="D59" s="43">
        <f t="shared" si="0"/>
        <v>696.44200000000001</v>
      </c>
      <c r="E59" s="42">
        <f>INDEX(MARKET_INPUT[Column1.price],MATCH(B59,MARKET_INPUT[Column1.type_id]))</f>
        <v>940</v>
      </c>
      <c r="F59" s="42">
        <f t="shared" si="1"/>
        <v>898.17</v>
      </c>
      <c r="G59" s="19">
        <f>VLOOKUP(B59,TypeIDs!C:D,2,FALSE)</f>
        <v>1.2500000000000001E-2</v>
      </c>
      <c r="H59" s="15">
        <v>1000</v>
      </c>
      <c r="I59" s="17">
        <f t="shared" si="4"/>
        <v>3131.2249999999999</v>
      </c>
      <c r="J59" s="21">
        <f t="shared" si="5"/>
        <v>7000</v>
      </c>
      <c r="K59" s="20">
        <f t="shared" si="2"/>
        <v>87.5</v>
      </c>
      <c r="L59" s="8">
        <f t="shared" si="8"/>
        <v>1.289655132803593</v>
      </c>
      <c r="M59" s="9">
        <f t="shared" si="9"/>
        <v>4875094</v>
      </c>
      <c r="N59" s="10">
        <f t="shared" si="6"/>
        <v>1412095.9999999998</v>
      </c>
      <c r="O59" s="11">
        <f t="shared" si="7"/>
        <v>16138.239999999996</v>
      </c>
      <c r="P59" s="24">
        <f t="shared" si="3"/>
        <v>6287190</v>
      </c>
    </row>
    <row r="60" spans="1:58">
      <c r="A60" s="33" t="s">
        <v>11222</v>
      </c>
      <c r="B60" s="18">
        <f>VLOOKUP(A60,TypeIDs!B:C,2,FALSE)</f>
        <v>22977</v>
      </c>
      <c r="C60" s="43">
        <v>690</v>
      </c>
      <c r="D60" s="43">
        <f t="shared" si="0"/>
        <v>731.95500000000004</v>
      </c>
      <c r="E60" s="42">
        <f>INDEX(MARKET_INPUT[Column1.price],MATCH(B60,MARKET_INPUT[Column1.type_id]))</f>
        <v>858</v>
      </c>
      <c r="F60" s="42">
        <f t="shared" si="1"/>
        <v>819.81899999999996</v>
      </c>
      <c r="G60" s="19">
        <f>VLOOKUP(B60,TypeIDs!C:D,2,FALSE)</f>
        <v>1.2500000000000001E-2</v>
      </c>
      <c r="H60" s="15">
        <v>300</v>
      </c>
      <c r="I60" s="17">
        <f t="shared" si="4"/>
        <v>941.42499999999995</v>
      </c>
      <c r="J60" s="21">
        <f t="shared" si="5"/>
        <v>2100</v>
      </c>
      <c r="K60" s="20">
        <f t="shared" si="2"/>
        <v>26.25</v>
      </c>
      <c r="L60" s="8">
        <f t="shared" si="8"/>
        <v>1.1200401664036723</v>
      </c>
      <c r="M60" s="9">
        <f t="shared" si="9"/>
        <v>1537105.5</v>
      </c>
      <c r="N60" s="10">
        <f t="shared" si="6"/>
        <v>184514.39999999982</v>
      </c>
      <c r="O60" s="11">
        <f t="shared" si="7"/>
        <v>7029.1199999999935</v>
      </c>
      <c r="P60" s="24">
        <f t="shared" si="3"/>
        <v>1721619.9</v>
      </c>
    </row>
    <row r="61" spans="1:58">
      <c r="A61" s="13" t="s">
        <v>11238</v>
      </c>
      <c r="B61" s="18">
        <f>VLOOKUP(A61,TypeIDs!B:C,2,FALSE)</f>
        <v>23009</v>
      </c>
      <c r="C61" s="43">
        <v>500.6</v>
      </c>
      <c r="D61" s="43">
        <f t="shared" si="0"/>
        <v>525.12670000000003</v>
      </c>
      <c r="E61" s="42">
        <f>INDEX(MARKET_INPUT[Column1.price],MATCH(B61,MARKET_INPUT[Column1.type_id]))</f>
        <v>510</v>
      </c>
      <c r="F61" s="42">
        <f t="shared" si="1"/>
        <v>487.30500000000001</v>
      </c>
      <c r="G61" s="19">
        <f>VLOOKUP(B61,TypeIDs!C:D,2,FALSE)</f>
        <v>2.5000000000000001E-3</v>
      </c>
      <c r="H61" s="15">
        <v>5000</v>
      </c>
      <c r="I61" s="17">
        <f t="shared" si="4"/>
        <v>15500.605</v>
      </c>
      <c r="J61" s="21">
        <f t="shared" si="5"/>
        <v>35000</v>
      </c>
      <c r="K61" s="20">
        <f t="shared" si="2"/>
        <v>87.5</v>
      </c>
      <c r="L61" s="8">
        <f t="shared" si="8"/>
        <v>0.92797604844697479</v>
      </c>
      <c r="M61" s="9">
        <f t="shared" si="9"/>
        <v>18379434.5</v>
      </c>
      <c r="N61" s="10">
        <f t="shared" si="6"/>
        <v>-1323759.5000000007</v>
      </c>
      <c r="O61" s="11">
        <f t="shared" si="7"/>
        <v>-15128.680000000008</v>
      </c>
      <c r="P61" s="24">
        <f t="shared" si="3"/>
        <v>17055675</v>
      </c>
    </row>
    <row r="62" spans="1:58">
      <c r="A62" s="33" t="s">
        <v>11245</v>
      </c>
      <c r="B62" s="18">
        <f>VLOOKUP(A62,TypeIDs!B:C,2,FALSE)</f>
        <v>23023</v>
      </c>
      <c r="C62" s="43">
        <v>449.9</v>
      </c>
      <c r="D62" s="43">
        <f t="shared" si="0"/>
        <v>472.17054999999999</v>
      </c>
      <c r="E62" s="42">
        <f>INDEX(MARKET_INPUT[Column1.price],MATCH(B62,MARKET_INPUT[Column1.type_id]))</f>
        <v>600</v>
      </c>
      <c r="F62" s="42">
        <f t="shared" si="1"/>
        <v>573.29999999999995</v>
      </c>
      <c r="G62" s="19">
        <f>VLOOKUP(B62,TypeIDs!C:D,2,FALSE)</f>
        <v>2.5000000000000001E-3</v>
      </c>
      <c r="H62" s="15">
        <v>200</v>
      </c>
      <c r="I62" s="17">
        <f t="shared" si="4"/>
        <v>618.00099999999998</v>
      </c>
      <c r="J62" s="21">
        <f t="shared" si="5"/>
        <v>1400</v>
      </c>
      <c r="K62" s="20">
        <f t="shared" si="2"/>
        <v>3.5</v>
      </c>
      <c r="L62" s="8">
        <f t="shared" si="8"/>
        <v>1.2141799186755717</v>
      </c>
      <c r="M62" s="9">
        <f t="shared" si="9"/>
        <v>661038.77</v>
      </c>
      <c r="N62" s="10">
        <f t="shared" si="6"/>
        <v>141581.22999999995</v>
      </c>
      <c r="O62" s="11">
        <f t="shared" si="7"/>
        <v>40451.779999999984</v>
      </c>
      <c r="P62" s="24">
        <f t="shared" si="3"/>
        <v>802620</v>
      </c>
    </row>
    <row r="63" spans="1:58">
      <c r="A63" s="33" t="s">
        <v>11241</v>
      </c>
      <c r="B63" s="18">
        <f>VLOOKUP(A63,TypeIDs!B:C,2,FALSE)</f>
        <v>23015</v>
      </c>
      <c r="C63" s="43">
        <v>439</v>
      </c>
      <c r="D63" s="43">
        <f t="shared" si="0"/>
        <v>460.78550000000001</v>
      </c>
      <c r="E63" s="42">
        <f>INDEX(MARKET_INPUT[Column1.price],MATCH(B63,MARKET_INPUT[Column1.type_id]))</f>
        <v>444.5</v>
      </c>
      <c r="F63" s="42">
        <f t="shared" si="1"/>
        <v>424.71974999999998</v>
      </c>
      <c r="G63" s="19">
        <f>VLOOKUP(B63,TypeIDs!C:D,2,FALSE)</f>
        <v>2.5000000000000001E-3</v>
      </c>
      <c r="H63" s="15">
        <v>200</v>
      </c>
      <c r="I63" s="17">
        <f t="shared" si="4"/>
        <v>617.56500000000005</v>
      </c>
      <c r="J63" s="21">
        <f t="shared" si="5"/>
        <v>1400</v>
      </c>
      <c r="K63" s="20">
        <f t="shared" si="2"/>
        <v>3.5</v>
      </c>
      <c r="L63" s="8">
        <f t="shared" si="8"/>
        <v>0.92172985044017219</v>
      </c>
      <c r="M63" s="9">
        <f t="shared" si="9"/>
        <v>645099.70000000007</v>
      </c>
      <c r="N63" s="10">
        <f t="shared" si="6"/>
        <v>-50492.050000000054</v>
      </c>
      <c r="O63" s="11">
        <f t="shared" si="7"/>
        <v>-14426.300000000014</v>
      </c>
      <c r="P63" s="24">
        <f t="shared" si="3"/>
        <v>594607.65</v>
      </c>
    </row>
    <row r="64" spans="1:58">
      <c r="A64" s="13" t="s">
        <v>154</v>
      </c>
      <c r="B64" s="18">
        <f>VLOOKUP(A64,TypeIDs!B:C,2,FALSE)</f>
        <v>230</v>
      </c>
      <c r="C64" s="43">
        <v>97</v>
      </c>
      <c r="D64" s="43">
        <f t="shared" si="0"/>
        <v>112.5665</v>
      </c>
      <c r="E64" s="42">
        <f>INDEX(MARKET_INPUT[Column1.price],MATCH(B64,MARKET_INPUT[Column1.type_id]))</f>
        <v>77.760000000000005</v>
      </c>
      <c r="F64" s="42">
        <f t="shared" si="1"/>
        <v>74.299680000000009</v>
      </c>
      <c r="G64" s="19">
        <f>VLOOKUP(B64,TypeIDs!C:D,2,FALSE)</f>
        <v>1.2500000000000001E-2</v>
      </c>
      <c r="H64" s="15">
        <v>2800</v>
      </c>
      <c r="I64" s="17">
        <f t="shared" si="4"/>
        <v>8454.3449999999993</v>
      </c>
      <c r="J64" s="21">
        <f t="shared" si="5"/>
        <v>19600</v>
      </c>
      <c r="K64" s="20">
        <f t="shared" si="2"/>
        <v>245</v>
      </c>
      <c r="L64" s="8">
        <f t="shared" si="8"/>
        <v>0.66005143626212071</v>
      </c>
      <c r="M64" s="9">
        <f t="shared" si="9"/>
        <v>2206303.4</v>
      </c>
      <c r="N64" s="10">
        <f t="shared" si="6"/>
        <v>-750029.6719999999</v>
      </c>
      <c r="O64" s="11">
        <f t="shared" si="7"/>
        <v>-3061.3455999999996</v>
      </c>
      <c r="P64" s="24">
        <f t="shared" si="3"/>
        <v>1456273.7280000001</v>
      </c>
    </row>
    <row r="65" spans="1:16">
      <c r="A65" s="13" t="s">
        <v>146</v>
      </c>
      <c r="B65" s="18">
        <f>VLOOKUP(A65,TypeIDs!B:C,2,FALSE)</f>
        <v>222</v>
      </c>
      <c r="C65" s="43">
        <v>26.23</v>
      </c>
      <c r="D65" s="43">
        <f t="shared" si="0"/>
        <v>29.647235000000002</v>
      </c>
      <c r="E65" s="42">
        <f>INDEX(MARKET_INPUT[Column1.price],MATCH(B65,MARKET_INPUT[Column1.type_id]))</f>
        <v>87.5</v>
      </c>
      <c r="F65" s="42">
        <f t="shared" si="1"/>
        <v>83.606250000000003</v>
      </c>
      <c r="G65" s="19">
        <f>VLOOKUP(B65,TypeIDs!C:D,2,FALSE)</f>
        <v>2.5000000000000001E-3</v>
      </c>
      <c r="H65" s="15">
        <v>1000</v>
      </c>
      <c r="I65" s="17">
        <f t="shared" si="4"/>
        <v>3005.2510000000002</v>
      </c>
      <c r="J65" s="21">
        <f t="shared" si="5"/>
        <v>7000</v>
      </c>
      <c r="K65" s="20">
        <f t="shared" si="2"/>
        <v>17.5</v>
      </c>
      <c r="L65" s="8">
        <f t="shared" si="8"/>
        <v>2.8200353253853181</v>
      </c>
      <c r="M65" s="9">
        <f t="shared" si="9"/>
        <v>207530.64500000002</v>
      </c>
      <c r="N65" s="10">
        <f t="shared" si="6"/>
        <v>377713.10499999998</v>
      </c>
      <c r="O65" s="11">
        <f t="shared" si="7"/>
        <v>21583.606</v>
      </c>
      <c r="P65" s="24">
        <f t="shared" si="3"/>
        <v>585243.75</v>
      </c>
    </row>
    <row r="66" spans="1:16">
      <c r="A66" s="29" t="s">
        <v>12559</v>
      </c>
      <c r="B66" s="18">
        <f>VLOOKUP(A66,TypeIDs!B:C,2,FALSE)</f>
        <v>24535</v>
      </c>
      <c r="C66" s="43">
        <v>641</v>
      </c>
      <c r="D66" s="43">
        <f t="shared" ref="D66:D129" si="11">(C66+(C66*TaxRate))+(G66*ShippingCost)</f>
        <v>714.52449999999999</v>
      </c>
      <c r="E66" s="42">
        <f>INDEX(MARKET_INPUT[Column1.price],MATCH(B66,MARKET_INPUT[Column1.type_id]))</f>
        <v>1034</v>
      </c>
      <c r="F66" s="42">
        <f t="shared" ref="F66:F129" si="12"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4"/>
        <v>56307.7</v>
      </c>
      <c r="J66" s="21">
        <f t="shared" si="5"/>
        <v>126000</v>
      </c>
      <c r="K66" s="20">
        <f t="shared" ref="K66:K129" si="13">(G66*H66)*7</f>
        <v>6300</v>
      </c>
      <c r="L66" s="8">
        <f t="shared" si="8"/>
        <v>1.3827195568521442</v>
      </c>
      <c r="M66" s="9">
        <f t="shared" si="9"/>
        <v>90030087</v>
      </c>
      <c r="N66" s="10">
        <f t="shared" si="6"/>
        <v>34456275</v>
      </c>
      <c r="O66" s="11">
        <f t="shared" si="7"/>
        <v>5469.2499999999991</v>
      </c>
      <c r="P66" s="24">
        <f t="shared" ref="P66:P129" si="14">M66+N66</f>
        <v>124486362</v>
      </c>
    </row>
    <row r="67" spans="1:16">
      <c r="A67" s="29" t="s">
        <v>12563</v>
      </c>
      <c r="B67" s="18">
        <f>VLOOKUP(A67,TypeIDs!B:C,2,FALSE)</f>
        <v>24539</v>
      </c>
      <c r="C67" s="43">
        <v>692.7</v>
      </c>
      <c r="D67" s="43">
        <f t="shared" si="11"/>
        <v>768.52515000000005</v>
      </c>
      <c r="E67" s="42">
        <f>INDEX(MARKET_INPUT[Column1.price],MATCH(B67,MARKET_INPUT[Column1.type_id]))</f>
        <v>892</v>
      </c>
      <c r="F67" s="42">
        <f t="shared" si="12"/>
        <v>852.30600000000004</v>
      </c>
      <c r="G67" s="19">
        <f>VLOOKUP(B67,TypeIDs!C:D,2,FALSE)</f>
        <v>0.05</v>
      </c>
      <c r="H67" s="15">
        <v>1000</v>
      </c>
      <c r="I67" s="17">
        <f t="shared" ref="I67:I130" si="15">((C67/(5000/H67))+(G67*2)+(H67*3))</f>
        <v>3138.64</v>
      </c>
      <c r="J67" s="21">
        <f t="shared" ref="J67:J130" si="16">H67*7</f>
        <v>7000</v>
      </c>
      <c r="K67" s="20">
        <f t="shared" si="13"/>
        <v>350</v>
      </c>
      <c r="L67" s="8">
        <f t="shared" si="8"/>
        <v>1.1090151051009847</v>
      </c>
      <c r="M67" s="9">
        <f t="shared" si="9"/>
        <v>5379676.0500000007</v>
      </c>
      <c r="N67" s="10">
        <f t="shared" ref="N67:N130" si="17">(F67-D67)*J67</f>
        <v>586465.94999999995</v>
      </c>
      <c r="O67" s="11">
        <f t="shared" ref="O67:O130" si="18">(F67-D67)/G67</f>
        <v>1675.6169999999997</v>
      </c>
      <c r="P67" s="24">
        <f t="shared" si="14"/>
        <v>5966142.0000000009</v>
      </c>
    </row>
    <row r="68" spans="1:16">
      <c r="A68" s="29" t="s">
        <v>14634</v>
      </c>
      <c r="B68" s="18">
        <f>VLOOKUP(A68,TypeIDs!B:C,2,FALSE)</f>
        <v>27423</v>
      </c>
      <c r="C68" s="43">
        <v>1848</v>
      </c>
      <c r="D68" s="43">
        <f t="shared" si="11"/>
        <v>1975.2359999999999</v>
      </c>
      <c r="E68" s="42">
        <f>INDEX(MARKET_INPUT[Column1.price],MATCH(B68,MARKET_INPUT[Column1.type_id]))</f>
        <v>2279</v>
      </c>
      <c r="F68" s="42">
        <f t="shared" si="12"/>
        <v>2177.5844999999999</v>
      </c>
      <c r="G68" s="19">
        <f>VLOOKUP(B68,TypeIDs!C:D,2,FALSE)</f>
        <v>0.05</v>
      </c>
      <c r="H68" s="15">
        <v>1000</v>
      </c>
      <c r="I68" s="17">
        <f t="shared" si="15"/>
        <v>3369.7</v>
      </c>
      <c r="J68" s="21">
        <f t="shared" si="16"/>
        <v>7000</v>
      </c>
      <c r="K68" s="20">
        <f t="shared" si="13"/>
        <v>350</v>
      </c>
      <c r="L68" s="8">
        <f t="shared" ref="L68:L131" si="19">F68/D68</f>
        <v>1.1024426954551254</v>
      </c>
      <c r="M68" s="9">
        <f t="shared" ref="M68:M131" si="20">D68*J68</f>
        <v>13826652</v>
      </c>
      <c r="N68" s="10">
        <f t="shared" si="17"/>
        <v>1416439.5000000005</v>
      </c>
      <c r="O68" s="11">
        <f t="shared" si="18"/>
        <v>4046.9700000000012</v>
      </c>
      <c r="P68" s="24">
        <f t="shared" si="14"/>
        <v>15243091.5</v>
      </c>
    </row>
    <row r="69" spans="1:16">
      <c r="A69" s="29" t="s">
        <v>14611</v>
      </c>
      <c r="B69" s="18">
        <f>VLOOKUP(A69,TypeIDs!B:C,2,FALSE)</f>
        <v>27377</v>
      </c>
      <c r="C69" s="43">
        <v>1923</v>
      </c>
      <c r="D69" s="43">
        <f t="shared" si="11"/>
        <v>2053.5735</v>
      </c>
      <c r="E69" s="42">
        <f>INDEX(MARKET_INPUT[Column1.price],MATCH(B69,MARKET_INPUT[Column1.type_id]))</f>
        <v>2183</v>
      </c>
      <c r="F69" s="42">
        <f t="shared" si="12"/>
        <v>2085.8564999999999</v>
      </c>
      <c r="G69" s="19">
        <f>VLOOKUP(B69,TypeIDs!C:D,2,FALSE)</f>
        <v>0.05</v>
      </c>
      <c r="H69" s="15">
        <v>1000</v>
      </c>
      <c r="I69" s="17">
        <f t="shared" si="15"/>
        <v>3384.7</v>
      </c>
      <c r="J69" s="21">
        <f t="shared" si="16"/>
        <v>7000</v>
      </c>
      <c r="K69" s="20">
        <f t="shared" si="13"/>
        <v>350</v>
      </c>
      <c r="L69" s="8">
        <f t="shared" si="19"/>
        <v>1.0157204015342036</v>
      </c>
      <c r="M69" s="9">
        <f t="shared" si="20"/>
        <v>14375014.5</v>
      </c>
      <c r="N69" s="10">
        <f t="shared" si="17"/>
        <v>225980.9999999993</v>
      </c>
      <c r="O69" s="11">
        <f t="shared" si="18"/>
        <v>645.65999999999804</v>
      </c>
      <c r="P69" s="24">
        <f t="shared" si="14"/>
        <v>14600995.5</v>
      </c>
    </row>
    <row r="70" spans="1:16">
      <c r="A70" s="34" t="s">
        <v>127</v>
      </c>
      <c r="B70" s="18">
        <f>VLOOKUP(A70,TypeIDs!B:C,2,FALSE)</f>
        <v>202</v>
      </c>
      <c r="C70" s="43">
        <v>368.7</v>
      </c>
      <c r="D70" s="43">
        <f t="shared" si="11"/>
        <v>430.10714999999999</v>
      </c>
      <c r="E70" s="42">
        <f>INDEX(MARKET_INPUT[Column1.price],MATCH(B70,MARKET_INPUT[Column1.type_id]))</f>
        <v>260.10000000000002</v>
      </c>
      <c r="F70" s="42">
        <f t="shared" si="12"/>
        <v>248.52555000000001</v>
      </c>
      <c r="G70" s="19">
        <f>VLOOKUP(B70,TypeIDs!C:D,2,FALSE)</f>
        <v>0.05</v>
      </c>
      <c r="H70" s="15">
        <v>1000</v>
      </c>
      <c r="I70" s="17">
        <f t="shared" si="15"/>
        <v>3073.84</v>
      </c>
      <c r="J70" s="21">
        <f t="shared" si="16"/>
        <v>7000</v>
      </c>
      <c r="K70" s="20">
        <f t="shared" si="13"/>
        <v>350</v>
      </c>
      <c r="L70" s="8">
        <f t="shared" si="19"/>
        <v>0.57782241006688684</v>
      </c>
      <c r="M70" s="9">
        <f t="shared" si="20"/>
        <v>3010750.05</v>
      </c>
      <c r="N70" s="10">
        <f t="shared" si="17"/>
        <v>-1271071.2</v>
      </c>
      <c r="O70" s="11">
        <f t="shared" si="18"/>
        <v>-3631.6319999999996</v>
      </c>
      <c r="P70" s="24">
        <f t="shared" si="14"/>
        <v>1739678.8499999999</v>
      </c>
    </row>
    <row r="71" spans="1:16">
      <c r="A71" s="29" t="s">
        <v>12510</v>
      </c>
      <c r="B71" s="18">
        <f>VLOOKUP(A71,TypeIDs!B:C,2,FALSE)</f>
        <v>24486</v>
      </c>
      <c r="C71" s="43">
        <v>109.8</v>
      </c>
      <c r="D71" s="43">
        <f t="shared" si="11"/>
        <v>128.18610000000001</v>
      </c>
      <c r="E71" s="42">
        <f>INDEX(MARKET_INPUT[Column1.price],MATCH(B71,MARKET_INPUT[Column1.type_id]))</f>
        <v>400</v>
      </c>
      <c r="F71" s="42">
        <f t="shared" si="12"/>
        <v>382.2</v>
      </c>
      <c r="G71" s="19">
        <f>VLOOKUP(B71,TypeIDs!C:D,2,FALSE)</f>
        <v>1.4999999999999999E-2</v>
      </c>
      <c r="H71" s="15">
        <v>2800</v>
      </c>
      <c r="I71" s="17">
        <f t="shared" si="15"/>
        <v>8461.518</v>
      </c>
      <c r="J71" s="21">
        <f t="shared" si="16"/>
        <v>19600</v>
      </c>
      <c r="K71" s="20">
        <f t="shared" si="13"/>
        <v>294</v>
      </c>
      <c r="L71" s="8">
        <f t="shared" si="19"/>
        <v>2.9816025294474202</v>
      </c>
      <c r="M71" s="9">
        <f t="shared" si="20"/>
        <v>2512447.56</v>
      </c>
      <c r="N71" s="10">
        <f t="shared" si="17"/>
        <v>4978672.4399999995</v>
      </c>
      <c r="O71" s="11">
        <f t="shared" si="18"/>
        <v>16934.259999999998</v>
      </c>
      <c r="P71" s="24">
        <f t="shared" si="14"/>
        <v>7491120</v>
      </c>
    </row>
    <row r="72" spans="1:16">
      <c r="A72" s="29" t="s">
        <v>12514</v>
      </c>
      <c r="B72" s="18">
        <f>VLOOKUP(A72,TypeIDs!B:C,2,FALSE)</f>
        <v>24490</v>
      </c>
      <c r="C72" s="43">
        <v>117.2</v>
      </c>
      <c r="D72" s="43">
        <f t="shared" si="11"/>
        <v>135.91540000000001</v>
      </c>
      <c r="E72" s="42">
        <f>INDEX(MARKET_INPUT[Column1.price],MATCH(B72,MARKET_INPUT[Column1.type_id]))</f>
        <v>160</v>
      </c>
      <c r="F72" s="42">
        <f t="shared" si="12"/>
        <v>152.88</v>
      </c>
      <c r="G72" s="19">
        <f>VLOOKUP(B72,TypeIDs!C:D,2,FALSE)</f>
        <v>1.4999999999999999E-2</v>
      </c>
      <c r="H72" s="15">
        <v>19000</v>
      </c>
      <c r="I72" s="17">
        <f t="shared" si="15"/>
        <v>57445.39</v>
      </c>
      <c r="J72" s="21">
        <f t="shared" si="16"/>
        <v>133000</v>
      </c>
      <c r="K72" s="20">
        <f t="shared" si="13"/>
        <v>1995</v>
      </c>
      <c r="L72" s="8">
        <f t="shared" si="19"/>
        <v>1.124817349616011</v>
      </c>
      <c r="M72" s="9">
        <f t="shared" si="20"/>
        <v>18076748.199999999</v>
      </c>
      <c r="N72" s="10">
        <f t="shared" si="17"/>
        <v>2256291.7999999989</v>
      </c>
      <c r="O72" s="11">
        <f t="shared" si="18"/>
        <v>1130.9733333333327</v>
      </c>
      <c r="P72" s="24">
        <f t="shared" si="14"/>
        <v>20333040</v>
      </c>
    </row>
    <row r="73" spans="1:16">
      <c r="A73" s="29" t="s">
        <v>12512</v>
      </c>
      <c r="B73" s="18">
        <f>VLOOKUP(A73,TypeIDs!B:C,2,FALSE)</f>
        <v>24488</v>
      </c>
      <c r="C73" s="43">
        <v>149.9</v>
      </c>
      <c r="D73" s="43">
        <f t="shared" si="11"/>
        <v>170.07055</v>
      </c>
      <c r="E73" s="42">
        <f>INDEX(MARKET_INPUT[Column1.price],MATCH(B73,MARKET_INPUT[Column1.type_id]))</f>
        <v>700</v>
      </c>
      <c r="F73" s="42">
        <f t="shared" si="12"/>
        <v>668.85</v>
      </c>
      <c r="G73" s="19">
        <f>VLOOKUP(B73,TypeIDs!C:D,2,FALSE)</f>
        <v>1.4999999999999999E-2</v>
      </c>
      <c r="H73" s="15">
        <v>4500</v>
      </c>
      <c r="I73" s="17">
        <f t="shared" si="15"/>
        <v>13634.94</v>
      </c>
      <c r="J73" s="21">
        <f t="shared" si="16"/>
        <v>31500</v>
      </c>
      <c r="K73" s="20">
        <f t="shared" si="13"/>
        <v>472.5</v>
      </c>
      <c r="L73" s="8">
        <f t="shared" si="19"/>
        <v>3.9327796611465069</v>
      </c>
      <c r="M73" s="9">
        <f t="shared" si="20"/>
        <v>5357222.3250000002</v>
      </c>
      <c r="N73" s="10">
        <f t="shared" si="17"/>
        <v>15711552.675000001</v>
      </c>
      <c r="O73" s="11">
        <f t="shared" si="18"/>
        <v>33251.963333333333</v>
      </c>
      <c r="P73" s="24">
        <f t="shared" si="14"/>
        <v>21068775</v>
      </c>
    </row>
    <row r="74" spans="1:16">
      <c r="A74" s="29" t="s">
        <v>1427</v>
      </c>
      <c r="B74" s="18">
        <f>VLOOKUP(A74,TypeIDs!B:C,2,FALSE)</f>
        <v>2679</v>
      </c>
      <c r="C74" s="43">
        <v>100.5</v>
      </c>
      <c r="D74" s="43">
        <f t="shared" si="11"/>
        <v>118.47225</v>
      </c>
      <c r="E74" s="42">
        <f>INDEX(MARKET_INPUT[Column1.price],MATCH(B74,MARKET_INPUT[Column1.type_id]))</f>
        <v>349</v>
      </c>
      <c r="F74" s="42">
        <f t="shared" si="12"/>
        <v>333.46949999999998</v>
      </c>
      <c r="G74" s="19">
        <f>VLOOKUP(B74,TypeIDs!C:D,2,FALSE)</f>
        <v>1.4999999999999999E-2</v>
      </c>
      <c r="H74" s="15">
        <v>15000</v>
      </c>
      <c r="I74" s="17">
        <f t="shared" si="15"/>
        <v>45301.53</v>
      </c>
      <c r="J74" s="21">
        <f t="shared" si="16"/>
        <v>105000</v>
      </c>
      <c r="K74" s="20">
        <f t="shared" si="13"/>
        <v>1575</v>
      </c>
      <c r="L74" s="8">
        <f t="shared" si="19"/>
        <v>2.8147477573862232</v>
      </c>
      <c r="M74" s="9">
        <f t="shared" si="20"/>
        <v>12439586.25</v>
      </c>
      <c r="N74" s="10">
        <f t="shared" si="17"/>
        <v>22574711.249999996</v>
      </c>
      <c r="O74" s="11">
        <f t="shared" si="18"/>
        <v>14333.15</v>
      </c>
      <c r="P74" s="24">
        <f t="shared" si="14"/>
        <v>35014297.5</v>
      </c>
    </row>
    <row r="75" spans="1:16">
      <c r="A75" s="29" t="s">
        <v>12517</v>
      </c>
      <c r="B75" s="18">
        <f>VLOOKUP(A75,TypeIDs!B:C,2,FALSE)</f>
        <v>24493</v>
      </c>
      <c r="C75" s="43">
        <v>109.5</v>
      </c>
      <c r="D75" s="43">
        <f t="shared" si="11"/>
        <v>127.87275</v>
      </c>
      <c r="E75" s="42">
        <f>INDEX(MARKET_INPUT[Column1.price],MATCH(B75,MARKET_INPUT[Column1.type_id]))</f>
        <v>180</v>
      </c>
      <c r="F75" s="42">
        <f t="shared" si="12"/>
        <v>171.99</v>
      </c>
      <c r="G75" s="19">
        <f>VLOOKUP(B75,TypeIDs!C:D,2,FALSE)</f>
        <v>1.4999999999999999E-2</v>
      </c>
      <c r="H75" s="15">
        <v>12000</v>
      </c>
      <c r="I75" s="17">
        <f t="shared" si="15"/>
        <v>36262.83</v>
      </c>
      <c r="J75" s="21">
        <f t="shared" si="16"/>
        <v>84000</v>
      </c>
      <c r="K75" s="20">
        <f t="shared" si="13"/>
        <v>1260</v>
      </c>
      <c r="L75" s="8">
        <f t="shared" si="19"/>
        <v>1.3450090030909636</v>
      </c>
      <c r="M75" s="9">
        <f t="shared" si="20"/>
        <v>10741311</v>
      </c>
      <c r="N75" s="10">
        <f t="shared" si="17"/>
        <v>3705849.0000000009</v>
      </c>
      <c r="O75" s="11">
        <f t="shared" si="18"/>
        <v>2941.150000000001</v>
      </c>
      <c r="P75" s="24">
        <f t="shared" si="14"/>
        <v>14447160</v>
      </c>
    </row>
    <row r="76" spans="1:16">
      <c r="A76" s="29" t="s">
        <v>12516</v>
      </c>
      <c r="B76" s="18">
        <f>VLOOKUP(A76,TypeIDs!B:C,2,FALSE)</f>
        <v>24492</v>
      </c>
      <c r="C76" s="43">
        <v>116.6</v>
      </c>
      <c r="D76" s="43">
        <f t="shared" si="11"/>
        <v>135.28870000000001</v>
      </c>
      <c r="E76" s="42">
        <f>INDEX(MARKET_INPUT[Column1.price],MATCH(B76,MARKET_INPUT[Column1.type_id]))</f>
        <v>250</v>
      </c>
      <c r="F76" s="42">
        <f t="shared" si="12"/>
        <v>238.875</v>
      </c>
      <c r="G76" s="19">
        <f>VLOOKUP(B76,TypeIDs!C:D,2,FALSE)</f>
        <v>1.4999999999999999E-2</v>
      </c>
      <c r="H76" s="15">
        <v>2000</v>
      </c>
      <c r="I76" s="17">
        <f t="shared" si="15"/>
        <v>6046.67</v>
      </c>
      <c r="J76" s="21">
        <f t="shared" si="16"/>
        <v>14000</v>
      </c>
      <c r="K76" s="20">
        <f t="shared" si="13"/>
        <v>210</v>
      </c>
      <c r="L76" s="8">
        <f t="shared" si="19"/>
        <v>1.7656685295963372</v>
      </c>
      <c r="M76" s="9">
        <f t="shared" si="20"/>
        <v>1894041.8</v>
      </c>
      <c r="N76" s="10">
        <f t="shared" si="17"/>
        <v>1450208.2</v>
      </c>
      <c r="O76" s="11">
        <f t="shared" si="18"/>
        <v>6905.7533333333331</v>
      </c>
      <c r="P76" s="24">
        <f t="shared" si="14"/>
        <v>3344250</v>
      </c>
    </row>
    <row r="77" spans="1:16">
      <c r="A77" s="29" t="s">
        <v>14625</v>
      </c>
      <c r="B77" s="18">
        <f>VLOOKUP(A77,TypeIDs!B:C,2,FALSE)</f>
        <v>27405</v>
      </c>
      <c r="C77" s="43">
        <v>1190</v>
      </c>
      <c r="D77" s="43">
        <f t="shared" si="11"/>
        <v>1256.4549999999999</v>
      </c>
      <c r="E77" s="42">
        <f>INDEX(MARKET_INPUT[Column1.price],MATCH(B77,MARKET_INPUT[Column1.type_id]))</f>
        <v>1414</v>
      </c>
      <c r="F77" s="42">
        <f t="shared" si="12"/>
        <v>1351.077</v>
      </c>
      <c r="G77" s="19">
        <f>VLOOKUP(B77,TypeIDs!C:D,2,FALSE)</f>
        <v>1.4999999999999999E-2</v>
      </c>
      <c r="H77" s="15">
        <v>700</v>
      </c>
      <c r="I77" s="17">
        <f t="shared" si="15"/>
        <v>2266.63</v>
      </c>
      <c r="J77" s="21">
        <f t="shared" si="16"/>
        <v>4900</v>
      </c>
      <c r="K77" s="20">
        <f t="shared" si="13"/>
        <v>73.5</v>
      </c>
      <c r="L77" s="8">
        <f t="shared" si="19"/>
        <v>1.0753087058430266</v>
      </c>
      <c r="M77" s="9">
        <f t="shared" si="20"/>
        <v>6156629.5</v>
      </c>
      <c r="N77" s="10">
        <f t="shared" si="17"/>
        <v>463647.80000000034</v>
      </c>
      <c r="O77" s="11">
        <f t="shared" si="18"/>
        <v>6308.1333333333387</v>
      </c>
      <c r="P77" s="24">
        <f t="shared" si="14"/>
        <v>6620277.3000000007</v>
      </c>
    </row>
    <row r="78" spans="1:16">
      <c r="A78" s="29" t="s">
        <v>14632</v>
      </c>
      <c r="B78" s="18">
        <f>VLOOKUP(A78,TypeIDs!B:C,2,FALSE)</f>
        <v>27419</v>
      </c>
      <c r="C78" s="43">
        <v>1208</v>
      </c>
      <c r="D78" s="43">
        <f t="shared" si="11"/>
        <v>1275.2560000000001</v>
      </c>
      <c r="E78" s="42">
        <f>INDEX(MARKET_INPUT[Column1.price],MATCH(B78,MARKET_INPUT[Column1.type_id]))</f>
        <v>1799</v>
      </c>
      <c r="F78" s="42">
        <f t="shared" si="12"/>
        <v>1718.9445000000001</v>
      </c>
      <c r="G78" s="19">
        <f>VLOOKUP(B78,TypeIDs!C:D,2,FALSE)</f>
        <v>1.4999999999999999E-2</v>
      </c>
      <c r="H78" s="15">
        <v>1000</v>
      </c>
      <c r="I78" s="17">
        <f t="shared" si="15"/>
        <v>3241.63</v>
      </c>
      <c r="J78" s="21">
        <f t="shared" si="16"/>
        <v>7000</v>
      </c>
      <c r="K78" s="20">
        <f t="shared" si="13"/>
        <v>105</v>
      </c>
      <c r="L78" s="8">
        <f t="shared" si="19"/>
        <v>1.3479211232881867</v>
      </c>
      <c r="M78" s="9">
        <f t="shared" si="20"/>
        <v>8926792</v>
      </c>
      <c r="N78" s="10">
        <f t="shared" si="17"/>
        <v>3105819.5</v>
      </c>
      <c r="O78" s="11">
        <f t="shared" si="18"/>
        <v>29579.233333333334</v>
      </c>
      <c r="P78" s="24">
        <f t="shared" si="14"/>
        <v>12032611.5</v>
      </c>
    </row>
    <row r="79" spans="1:16">
      <c r="A79" s="29" t="s">
        <v>14623</v>
      </c>
      <c r="B79" s="18">
        <f>VLOOKUP(A79,TypeIDs!B:C,2,FALSE)</f>
        <v>27401</v>
      </c>
      <c r="C79" s="43">
        <v>1210</v>
      </c>
      <c r="D79" s="43">
        <f t="shared" si="11"/>
        <v>1277.345</v>
      </c>
      <c r="E79" s="42">
        <f>INDEX(MARKET_INPUT[Column1.price],MATCH(B79,MARKET_INPUT[Column1.type_id]))</f>
        <v>1446</v>
      </c>
      <c r="F79" s="42">
        <f t="shared" si="12"/>
        <v>1381.653</v>
      </c>
      <c r="G79" s="19">
        <f>VLOOKUP(B79,TypeIDs!C:D,2,FALSE)</f>
        <v>1.4999999999999999E-2</v>
      </c>
      <c r="H79" s="15">
        <v>750</v>
      </c>
      <c r="I79" s="17">
        <f t="shared" si="15"/>
        <v>2431.5300000000002</v>
      </c>
      <c r="J79" s="21">
        <f t="shared" si="16"/>
        <v>5250</v>
      </c>
      <c r="K79" s="20">
        <f t="shared" si="13"/>
        <v>78.75</v>
      </c>
      <c r="L79" s="8">
        <f t="shared" si="19"/>
        <v>1.081660005714979</v>
      </c>
      <c r="M79" s="9">
        <f t="shared" si="20"/>
        <v>6706061.25</v>
      </c>
      <c r="N79" s="10">
        <f t="shared" si="17"/>
        <v>547617</v>
      </c>
      <c r="O79" s="11">
        <f t="shared" si="18"/>
        <v>6953.8666666666668</v>
      </c>
      <c r="P79" s="24">
        <f t="shared" si="14"/>
        <v>7253678.25</v>
      </c>
    </row>
    <row r="80" spans="1:16">
      <c r="A80" s="29" t="s">
        <v>14629</v>
      </c>
      <c r="B80" s="18">
        <f>VLOOKUP(A80,TypeIDs!B:C,2,FALSE)</f>
        <v>27413</v>
      </c>
      <c r="C80" s="43">
        <v>1311</v>
      </c>
      <c r="D80" s="43">
        <f t="shared" si="11"/>
        <v>1382.8395</v>
      </c>
      <c r="E80" s="42">
        <f>INDEX(MARKET_INPUT[Column1.price],MATCH(B80,MARKET_INPUT[Column1.type_id]))</f>
        <v>1174</v>
      </c>
      <c r="F80" s="42">
        <f t="shared" si="12"/>
        <v>1121.7570000000001</v>
      </c>
      <c r="G80" s="19">
        <f>VLOOKUP(B80,TypeIDs!C:D,2,FALSE)</f>
        <v>1.4999999999999999E-2</v>
      </c>
      <c r="H80" s="15">
        <v>2800</v>
      </c>
      <c r="I80" s="17">
        <f t="shared" si="15"/>
        <v>9134.19</v>
      </c>
      <c r="J80" s="21">
        <f t="shared" si="16"/>
        <v>19600</v>
      </c>
      <c r="K80" s="20">
        <f t="shared" si="13"/>
        <v>294</v>
      </c>
      <c r="L80" s="8">
        <f t="shared" si="19"/>
        <v>0.81119826270510786</v>
      </c>
      <c r="M80" s="9">
        <f t="shared" si="20"/>
        <v>27103654.199999999</v>
      </c>
      <c r="N80" s="10">
        <f t="shared" si="17"/>
        <v>-5117217</v>
      </c>
      <c r="O80" s="11">
        <f t="shared" si="18"/>
        <v>-17405.5</v>
      </c>
      <c r="P80" s="24">
        <f t="shared" si="14"/>
        <v>21986437.199999999</v>
      </c>
    </row>
    <row r="81" spans="1:16">
      <c r="A81" s="29" t="s">
        <v>12535</v>
      </c>
      <c r="B81" s="18">
        <f>VLOOKUP(A81,TypeIDs!B:C,2,FALSE)</f>
        <v>24511</v>
      </c>
      <c r="C81" s="43">
        <v>492.7</v>
      </c>
      <c r="D81" s="43">
        <f t="shared" si="11"/>
        <v>541.62514999999996</v>
      </c>
      <c r="E81" s="42">
        <f>INDEX(MARKET_INPUT[Column1.price],MATCH(B81,MARKET_INPUT[Column1.type_id]))</f>
        <v>849</v>
      </c>
      <c r="F81" s="42">
        <f t="shared" si="12"/>
        <v>811.21950000000004</v>
      </c>
      <c r="G81" s="19">
        <f>VLOOKUP(B81,TypeIDs!C:D,2,FALSE)</f>
        <v>0.03</v>
      </c>
      <c r="H81" s="15">
        <v>1500</v>
      </c>
      <c r="I81" s="17">
        <f t="shared" si="15"/>
        <v>4647.87</v>
      </c>
      <c r="J81" s="21">
        <f t="shared" si="16"/>
        <v>10500</v>
      </c>
      <c r="K81" s="20">
        <f t="shared" si="13"/>
        <v>315</v>
      </c>
      <c r="L81" s="8">
        <f t="shared" si="19"/>
        <v>1.4977507968379977</v>
      </c>
      <c r="M81" s="9">
        <f t="shared" si="20"/>
        <v>5687064.0749999993</v>
      </c>
      <c r="N81" s="10">
        <f t="shared" si="17"/>
        <v>2830740.6750000007</v>
      </c>
      <c r="O81" s="11">
        <f t="shared" si="18"/>
        <v>8986.4783333333362</v>
      </c>
      <c r="P81" s="24">
        <f t="shared" si="14"/>
        <v>8517804.75</v>
      </c>
    </row>
    <row r="82" spans="1:16">
      <c r="A82" s="29" t="s">
        <v>12533</v>
      </c>
      <c r="B82" s="18">
        <f>VLOOKUP(A82,TypeIDs!B:C,2,FALSE)</f>
        <v>24509</v>
      </c>
      <c r="C82" s="43">
        <v>518.29999999999995</v>
      </c>
      <c r="D82" s="43">
        <f t="shared" si="11"/>
        <v>568.36434999999994</v>
      </c>
      <c r="E82" s="42">
        <f>INDEX(MARKET_INPUT[Column1.price],MATCH(B82,MARKET_INPUT[Column1.type_id]))</f>
        <v>820</v>
      </c>
      <c r="F82" s="42">
        <f t="shared" si="12"/>
        <v>783.51</v>
      </c>
      <c r="G82" s="19">
        <f>VLOOKUP(B82,TypeIDs!C:D,2,FALSE)</f>
        <v>0.03</v>
      </c>
      <c r="H82" s="15">
        <v>20000</v>
      </c>
      <c r="I82" s="17">
        <f t="shared" si="15"/>
        <v>62073.26</v>
      </c>
      <c r="J82" s="21">
        <f t="shared" si="16"/>
        <v>140000</v>
      </c>
      <c r="K82" s="20">
        <f t="shared" si="13"/>
        <v>4200</v>
      </c>
      <c r="L82" s="8">
        <f t="shared" si="19"/>
        <v>1.3785347374443877</v>
      </c>
      <c r="M82" s="9">
        <f t="shared" si="20"/>
        <v>79571008.999999985</v>
      </c>
      <c r="N82" s="10">
        <f t="shared" si="17"/>
        <v>30120391.000000007</v>
      </c>
      <c r="O82" s="11">
        <f t="shared" si="18"/>
        <v>7171.5216666666684</v>
      </c>
      <c r="P82" s="24">
        <f t="shared" si="14"/>
        <v>109691400</v>
      </c>
    </row>
    <row r="83" spans="1:16">
      <c r="A83" s="29" t="s">
        <v>12531</v>
      </c>
      <c r="B83" s="18">
        <f>VLOOKUP(A83,TypeIDs!B:C,2,FALSE)</f>
        <v>24507</v>
      </c>
      <c r="C83" s="43">
        <v>506.9</v>
      </c>
      <c r="D83" s="43">
        <f t="shared" si="11"/>
        <v>556.45704999999998</v>
      </c>
      <c r="E83" s="42">
        <f>INDEX(MARKET_INPUT[Column1.price],MATCH(B83,MARKET_INPUT[Column1.type_id]))</f>
        <v>1100</v>
      </c>
      <c r="F83" s="42">
        <f t="shared" si="12"/>
        <v>1051.05</v>
      </c>
      <c r="G83" s="19">
        <f>VLOOKUP(B83,TypeIDs!C:D,2,FALSE)</f>
        <v>0.03</v>
      </c>
      <c r="H83" s="15">
        <v>900</v>
      </c>
      <c r="I83" s="17">
        <f t="shared" si="15"/>
        <v>2791.3020000000001</v>
      </c>
      <c r="J83" s="21">
        <f t="shared" si="16"/>
        <v>6300</v>
      </c>
      <c r="K83" s="20">
        <f t="shared" si="13"/>
        <v>189</v>
      </c>
      <c r="L83" s="8">
        <f t="shared" si="19"/>
        <v>1.8888250225242003</v>
      </c>
      <c r="M83" s="9">
        <f t="shared" si="20"/>
        <v>3505679.415</v>
      </c>
      <c r="N83" s="10">
        <f t="shared" si="17"/>
        <v>3115935.585</v>
      </c>
      <c r="O83" s="11">
        <f t="shared" si="18"/>
        <v>16486.431666666667</v>
      </c>
      <c r="P83" s="24">
        <f t="shared" si="14"/>
        <v>6621615</v>
      </c>
    </row>
    <row r="84" spans="1:16">
      <c r="A84" s="29" t="s">
        <v>1386</v>
      </c>
      <c r="B84" s="18">
        <f>VLOOKUP(A84,TypeIDs!B:C,2,FALSE)</f>
        <v>2629</v>
      </c>
      <c r="C84" s="43">
        <v>450</v>
      </c>
      <c r="D84" s="43">
        <f t="shared" si="11"/>
        <v>497.02499999999998</v>
      </c>
      <c r="E84" s="42">
        <f>INDEX(MARKET_INPUT[Column1.price],MATCH(B84,MARKET_INPUT[Column1.type_id]))</f>
        <v>619.9</v>
      </c>
      <c r="F84" s="42">
        <f t="shared" si="12"/>
        <v>592.31444999999997</v>
      </c>
      <c r="G84" s="19">
        <f>VLOOKUP(B84,TypeIDs!C:D,2,FALSE)</f>
        <v>0.03</v>
      </c>
      <c r="H84" s="15">
        <v>4000</v>
      </c>
      <c r="I84" s="17">
        <f t="shared" si="15"/>
        <v>12360.06</v>
      </c>
      <c r="J84" s="21">
        <f t="shared" si="16"/>
        <v>28000</v>
      </c>
      <c r="K84" s="20">
        <f t="shared" si="13"/>
        <v>840</v>
      </c>
      <c r="L84" s="8">
        <f t="shared" si="19"/>
        <v>1.1917196318092651</v>
      </c>
      <c r="M84" s="9">
        <f t="shared" si="20"/>
        <v>13916700</v>
      </c>
      <c r="N84" s="10">
        <f t="shared" si="17"/>
        <v>2668104.5999999996</v>
      </c>
      <c r="O84" s="11">
        <f t="shared" si="18"/>
        <v>3176.3149999999996</v>
      </c>
      <c r="P84" s="24">
        <f t="shared" si="14"/>
        <v>16584804.6</v>
      </c>
    </row>
    <row r="85" spans="1:16">
      <c r="A85" s="29" t="s">
        <v>12541</v>
      </c>
      <c r="B85" s="18">
        <f>VLOOKUP(A85,TypeIDs!B:C,2,FALSE)</f>
        <v>24517</v>
      </c>
      <c r="C85" s="43">
        <v>440</v>
      </c>
      <c r="D85" s="43">
        <f t="shared" si="11"/>
        <v>486.58</v>
      </c>
      <c r="E85" s="42">
        <f>INDEX(MARKET_INPUT[Column1.price],MATCH(B85,MARKET_INPUT[Column1.type_id]))</f>
        <v>587.79999999999995</v>
      </c>
      <c r="F85" s="42">
        <f t="shared" si="12"/>
        <v>561.64289999999994</v>
      </c>
      <c r="G85" s="19">
        <f>VLOOKUP(B85,TypeIDs!C:D,2,FALSE)</f>
        <v>0.03</v>
      </c>
      <c r="H85" s="15">
        <v>4700</v>
      </c>
      <c r="I85" s="17">
        <f t="shared" si="15"/>
        <v>14513.66</v>
      </c>
      <c r="J85" s="21">
        <f t="shared" si="16"/>
        <v>32900</v>
      </c>
      <c r="K85" s="20">
        <f t="shared" si="13"/>
        <v>987</v>
      </c>
      <c r="L85" s="8">
        <f t="shared" si="19"/>
        <v>1.1542663076986313</v>
      </c>
      <c r="M85" s="9">
        <f t="shared" si="20"/>
        <v>16008482</v>
      </c>
      <c r="N85" s="10">
        <f t="shared" si="17"/>
        <v>2469569.4099999988</v>
      </c>
      <c r="O85" s="11">
        <f t="shared" si="18"/>
        <v>2502.0966666666654</v>
      </c>
      <c r="P85" s="24">
        <f t="shared" si="14"/>
        <v>18478051.41</v>
      </c>
    </row>
    <row r="86" spans="1:16">
      <c r="A86" s="29" t="s">
        <v>12523</v>
      </c>
      <c r="B86" s="18">
        <f>VLOOKUP(A86,TypeIDs!B:C,2,FALSE)</f>
        <v>24499</v>
      </c>
      <c r="C86" s="43">
        <v>102.9</v>
      </c>
      <c r="D86" s="43">
        <f t="shared" si="11"/>
        <v>120.97905</v>
      </c>
      <c r="E86" s="42">
        <f>INDEX(MARKET_INPUT[Column1.price],MATCH(B86,MARKET_INPUT[Column1.type_id]))</f>
        <v>200</v>
      </c>
      <c r="F86" s="42">
        <f t="shared" si="12"/>
        <v>191.1</v>
      </c>
      <c r="G86" s="19">
        <f>VLOOKUP(B86,TypeIDs!C:D,2,FALSE)</f>
        <v>1.4999999999999999E-2</v>
      </c>
      <c r="H86" s="15">
        <v>5000</v>
      </c>
      <c r="I86" s="17">
        <f t="shared" si="15"/>
        <v>15102.93</v>
      </c>
      <c r="J86" s="21">
        <f t="shared" si="16"/>
        <v>35000</v>
      </c>
      <c r="K86" s="20">
        <f t="shared" si="13"/>
        <v>525</v>
      </c>
      <c r="L86" s="8">
        <f t="shared" si="19"/>
        <v>1.5796123378386588</v>
      </c>
      <c r="M86" s="9">
        <f t="shared" si="20"/>
        <v>4234266.75</v>
      </c>
      <c r="N86" s="10">
        <f t="shared" si="17"/>
        <v>2454233.25</v>
      </c>
      <c r="O86" s="11">
        <f t="shared" si="18"/>
        <v>4674.7299999999996</v>
      </c>
      <c r="P86" s="24">
        <f t="shared" si="14"/>
        <v>6688500</v>
      </c>
    </row>
    <row r="87" spans="1:16">
      <c r="A87" s="29" t="s">
        <v>1371</v>
      </c>
      <c r="B87" s="18">
        <f>VLOOKUP(A87,TypeIDs!B:C,2,FALSE)</f>
        <v>2613</v>
      </c>
      <c r="C87" s="43">
        <v>77.959999999999994</v>
      </c>
      <c r="D87" s="43">
        <f t="shared" si="11"/>
        <v>94.929219999999987</v>
      </c>
      <c r="E87" s="42">
        <f>INDEX(MARKET_INPUT[Column1.price],MATCH(B87,MARKET_INPUT[Column1.type_id]))</f>
        <v>137.6</v>
      </c>
      <c r="F87" s="42">
        <f t="shared" si="12"/>
        <v>131.4768</v>
      </c>
      <c r="G87" s="19">
        <f>VLOOKUP(B87,TypeIDs!C:D,2,FALSE)</f>
        <v>1.4999999999999999E-2</v>
      </c>
      <c r="H87" s="15">
        <v>7000</v>
      </c>
      <c r="I87" s="17">
        <f t="shared" si="15"/>
        <v>21109.173999999999</v>
      </c>
      <c r="J87" s="21">
        <f t="shared" si="16"/>
        <v>49000</v>
      </c>
      <c r="K87" s="20">
        <f t="shared" si="13"/>
        <v>735</v>
      </c>
      <c r="L87" s="8">
        <f t="shared" si="19"/>
        <v>1.384998212352319</v>
      </c>
      <c r="M87" s="9">
        <f t="shared" si="20"/>
        <v>4651531.7799999993</v>
      </c>
      <c r="N87" s="10">
        <f t="shared" si="17"/>
        <v>1790831.4200000006</v>
      </c>
      <c r="O87" s="11">
        <f t="shared" si="18"/>
        <v>2436.505333333334</v>
      </c>
      <c r="P87" s="24">
        <f t="shared" si="14"/>
        <v>6442363.2000000002</v>
      </c>
    </row>
    <row r="88" spans="1:16">
      <c r="A88" s="29" t="s">
        <v>12521</v>
      </c>
      <c r="B88" s="18">
        <f>VLOOKUP(A88,TypeIDs!B:C,2,FALSE)</f>
        <v>24497</v>
      </c>
      <c r="C88" s="43">
        <v>107.6</v>
      </c>
      <c r="D88" s="43">
        <f t="shared" si="11"/>
        <v>125.8882</v>
      </c>
      <c r="E88" s="42">
        <f>INDEX(MARKET_INPUT[Column1.price],MATCH(B88,MARKET_INPUT[Column1.type_id]))</f>
        <v>127.9</v>
      </c>
      <c r="F88" s="42">
        <f t="shared" si="12"/>
        <v>122.20845</v>
      </c>
      <c r="G88" s="19">
        <f>VLOOKUP(B88,TypeIDs!C:D,2,FALSE)</f>
        <v>1.4999999999999999E-2</v>
      </c>
      <c r="H88" s="15">
        <v>1500</v>
      </c>
      <c r="I88" s="17">
        <f t="shared" si="15"/>
        <v>4532.3100000000004</v>
      </c>
      <c r="J88" s="21">
        <f t="shared" si="16"/>
        <v>10500</v>
      </c>
      <c r="K88" s="20">
        <f t="shared" si="13"/>
        <v>157.5</v>
      </c>
      <c r="L88" s="8">
        <f t="shared" si="19"/>
        <v>0.97076969882800768</v>
      </c>
      <c r="M88" s="9">
        <f t="shared" si="20"/>
        <v>1321826.0999999999</v>
      </c>
      <c r="N88" s="10">
        <f t="shared" si="17"/>
        <v>-38637.374999999985</v>
      </c>
      <c r="O88" s="11">
        <f t="shared" si="18"/>
        <v>-245.31666666666658</v>
      </c>
      <c r="P88" s="24">
        <f t="shared" si="14"/>
        <v>1283188.7249999999</v>
      </c>
    </row>
    <row r="89" spans="1:16">
      <c r="A89" s="29" t="s">
        <v>12519</v>
      </c>
      <c r="B89" s="18">
        <f>VLOOKUP(A89,TypeIDs!B:C,2,FALSE)</f>
        <v>24495</v>
      </c>
      <c r="C89" s="43">
        <v>92.46</v>
      </c>
      <c r="D89" s="43">
        <f t="shared" si="11"/>
        <v>110.07446999999999</v>
      </c>
      <c r="E89" s="42">
        <f>INDEX(MARKET_INPUT[Column1.price],MATCH(B89,MARKET_INPUT[Column1.type_id]))</f>
        <v>74</v>
      </c>
      <c r="F89" s="42">
        <f t="shared" si="12"/>
        <v>70.706999999999994</v>
      </c>
      <c r="G89" s="19">
        <f>VLOOKUP(B89,TypeIDs!C:D,2,FALSE)</f>
        <v>1.4999999999999999E-2</v>
      </c>
      <c r="H89" s="15">
        <v>6600</v>
      </c>
      <c r="I89" s="17">
        <f t="shared" si="15"/>
        <v>19922.0772</v>
      </c>
      <c r="J89" s="21">
        <f t="shared" si="16"/>
        <v>46200</v>
      </c>
      <c r="K89" s="20">
        <f t="shared" si="13"/>
        <v>693</v>
      </c>
      <c r="L89" s="8">
        <f t="shared" si="19"/>
        <v>0.64235603405585329</v>
      </c>
      <c r="M89" s="9">
        <f t="shared" si="20"/>
        <v>5085440.5139999995</v>
      </c>
      <c r="N89" s="10">
        <f t="shared" si="17"/>
        <v>-1818777.1139999998</v>
      </c>
      <c r="O89" s="11">
        <f t="shared" si="18"/>
        <v>-2624.498</v>
      </c>
      <c r="P89" s="24">
        <f t="shared" si="14"/>
        <v>3266663.3999999994</v>
      </c>
    </row>
    <row r="90" spans="1:16">
      <c r="A90" s="29" t="s">
        <v>14608</v>
      </c>
      <c r="B90" s="18">
        <f>VLOOKUP(A90,TypeIDs!B:C,2,FALSE)</f>
        <v>27371</v>
      </c>
      <c r="C90" s="43">
        <v>908.9</v>
      </c>
      <c r="D90" s="43">
        <f t="shared" si="11"/>
        <v>962.84604999999999</v>
      </c>
      <c r="E90" s="42">
        <f>INDEX(MARKET_INPUT[Column1.price],MATCH(B90,MARKET_INPUT[Column1.type_id]))</f>
        <v>1098</v>
      </c>
      <c r="F90" s="42">
        <f t="shared" si="12"/>
        <v>1049.1389999999999</v>
      </c>
      <c r="G90" s="19">
        <f>VLOOKUP(B90,TypeIDs!C:D,2,FALSE)</f>
        <v>1.4999999999999999E-2</v>
      </c>
      <c r="H90" s="15">
        <v>3000</v>
      </c>
      <c r="I90" s="17">
        <f t="shared" si="15"/>
        <v>9545.369999999999</v>
      </c>
      <c r="J90" s="21">
        <f t="shared" si="16"/>
        <v>21000</v>
      </c>
      <c r="K90" s="20">
        <f t="shared" si="13"/>
        <v>315</v>
      </c>
      <c r="L90" s="8">
        <f t="shared" si="19"/>
        <v>1.0896227906839311</v>
      </c>
      <c r="M90" s="9">
        <f t="shared" si="20"/>
        <v>20219767.050000001</v>
      </c>
      <c r="N90" s="10">
        <f t="shared" si="17"/>
        <v>1812151.9499999981</v>
      </c>
      <c r="O90" s="11">
        <f t="shared" si="18"/>
        <v>5752.8633333333273</v>
      </c>
      <c r="P90" s="24">
        <f t="shared" si="14"/>
        <v>22031919</v>
      </c>
    </row>
    <row r="91" spans="1:16">
      <c r="A91" s="29" t="s">
        <v>14616</v>
      </c>
      <c r="B91" s="18">
        <f>VLOOKUP(A91,TypeIDs!B:C,2,FALSE)</f>
        <v>27387</v>
      </c>
      <c r="C91" s="43">
        <v>875</v>
      </c>
      <c r="D91" s="43">
        <f t="shared" si="11"/>
        <v>927.4375</v>
      </c>
      <c r="E91" s="42">
        <f>INDEX(MARKET_INPUT[Column1.price],MATCH(B91,MARKET_INPUT[Column1.type_id]))</f>
        <v>1094</v>
      </c>
      <c r="F91" s="42">
        <f t="shared" si="12"/>
        <v>1045.317</v>
      </c>
      <c r="G91" s="19">
        <f>VLOOKUP(B91,TypeIDs!C:D,2,FALSE)</f>
        <v>1.4999999999999999E-2</v>
      </c>
      <c r="H91" s="15">
        <v>3600</v>
      </c>
      <c r="I91" s="17">
        <f t="shared" si="15"/>
        <v>11430.03</v>
      </c>
      <c r="J91" s="21">
        <f t="shared" si="16"/>
        <v>25200</v>
      </c>
      <c r="K91" s="20">
        <f t="shared" si="13"/>
        <v>378</v>
      </c>
      <c r="L91" s="8">
        <f t="shared" si="19"/>
        <v>1.1271023653885033</v>
      </c>
      <c r="M91" s="9">
        <f t="shared" si="20"/>
        <v>23371425</v>
      </c>
      <c r="N91" s="10">
        <f t="shared" si="17"/>
        <v>2970563.4000000004</v>
      </c>
      <c r="O91" s="11">
        <f t="shared" si="18"/>
        <v>7858.6333333333341</v>
      </c>
      <c r="P91" s="24">
        <f t="shared" si="14"/>
        <v>26341988.399999999</v>
      </c>
    </row>
    <row r="92" spans="1:16">
      <c r="A92" s="29" t="s">
        <v>14613</v>
      </c>
      <c r="B92" s="18">
        <f>VLOOKUP(A92,TypeIDs!B:C,2,FALSE)</f>
        <v>27381</v>
      </c>
      <c r="C92" s="43">
        <f t="array" ref="C92:C177">_xlfn.FILTERXML(BE45,BF21)</f>
        <v>882.7</v>
      </c>
      <c r="D92" s="43">
        <f t="shared" si="11"/>
        <v>935.48015000000009</v>
      </c>
      <c r="E92" s="42">
        <f>INDEX(MARKET_INPUT[Column1.price],MATCH(B92,MARKET_INPUT[Column1.type_id]))</f>
        <v>1047</v>
      </c>
      <c r="F92" s="42">
        <f t="shared" si="12"/>
        <v>1000.4085</v>
      </c>
      <c r="G92" s="19">
        <f>VLOOKUP(B92,TypeIDs!C:D,2,FALSE)</f>
        <v>1.4999999999999999E-2</v>
      </c>
      <c r="H92" s="15">
        <v>1800</v>
      </c>
      <c r="I92" s="17">
        <f t="shared" si="15"/>
        <v>5717.8019999999997</v>
      </c>
      <c r="J92" s="21">
        <f t="shared" si="16"/>
        <v>12600</v>
      </c>
      <c r="K92" s="20">
        <f t="shared" si="13"/>
        <v>189</v>
      </c>
      <c r="L92" s="8">
        <f t="shared" si="19"/>
        <v>1.0694064433114907</v>
      </c>
      <c r="M92" s="9">
        <f t="shared" si="20"/>
        <v>11787049.890000001</v>
      </c>
      <c r="N92" s="10">
        <f t="shared" si="17"/>
        <v>818097.20999999892</v>
      </c>
      <c r="O92" s="11">
        <f t="shared" si="18"/>
        <v>4328.5566666666609</v>
      </c>
      <c r="P92" s="24">
        <f t="shared" si="14"/>
        <v>12605147.1</v>
      </c>
    </row>
    <row r="93" spans="1:16">
      <c r="A93" s="29" t="s">
        <v>14603</v>
      </c>
      <c r="B93" s="18">
        <f>VLOOKUP(A93,TypeIDs!B:C,2,FALSE)</f>
        <v>27361</v>
      </c>
      <c r="C93" s="43">
        <v>805.9</v>
      </c>
      <c r="D93" s="43">
        <f t="shared" si="11"/>
        <v>855.26254999999992</v>
      </c>
      <c r="E93" s="42">
        <f>INDEX(MARKET_INPUT[Column1.price],MATCH(B93,MARKET_INPUT[Column1.type_id]))</f>
        <v>1029</v>
      </c>
      <c r="F93" s="42">
        <f t="shared" si="12"/>
        <v>983.20950000000005</v>
      </c>
      <c r="G93" s="19">
        <f>VLOOKUP(B93,TypeIDs!C:D,2,FALSE)</f>
        <v>1.4999999999999999E-2</v>
      </c>
      <c r="H93" s="15">
        <v>5000</v>
      </c>
      <c r="I93" s="17">
        <f t="shared" si="15"/>
        <v>15805.93</v>
      </c>
      <c r="J93" s="21">
        <f t="shared" si="16"/>
        <v>35000</v>
      </c>
      <c r="K93" s="20">
        <f t="shared" si="13"/>
        <v>525</v>
      </c>
      <c r="L93" s="8">
        <f t="shared" si="19"/>
        <v>1.1495996171000358</v>
      </c>
      <c r="M93" s="9">
        <f t="shared" si="20"/>
        <v>29934189.249999996</v>
      </c>
      <c r="N93" s="10">
        <f t="shared" si="17"/>
        <v>4478143.2500000047</v>
      </c>
      <c r="O93" s="11">
        <f t="shared" si="18"/>
        <v>8529.7966666666762</v>
      </c>
      <c r="P93" s="24">
        <f t="shared" si="14"/>
        <v>34412332.5</v>
      </c>
    </row>
    <row r="94" spans="1:16">
      <c r="A94" s="29" t="s">
        <v>1564</v>
      </c>
      <c r="B94" s="18">
        <f>VLOOKUP(A94,TypeIDs!B:C,2,FALSE)</f>
        <v>2817</v>
      </c>
      <c r="C94" s="43">
        <v>149.9</v>
      </c>
      <c r="D94" s="43">
        <f t="shared" si="11"/>
        <v>161.07055</v>
      </c>
      <c r="E94" s="42">
        <f>INDEX(MARKET_INPUT[Column1.price],MATCH(B94,MARKET_INPUT[Column1.type_id]))</f>
        <v>60</v>
      </c>
      <c r="F94" s="42">
        <f t="shared" si="12"/>
        <v>57.33</v>
      </c>
      <c r="G94" s="19">
        <f>VLOOKUP(B94,TypeIDs!C:D,2,FALSE)</f>
        <v>5.0000000000000001E-3</v>
      </c>
      <c r="H94" s="15">
        <v>1000</v>
      </c>
      <c r="I94" s="17">
        <f t="shared" si="15"/>
        <v>3029.99</v>
      </c>
      <c r="J94" s="21">
        <f t="shared" si="16"/>
        <v>7000</v>
      </c>
      <c r="K94" s="20">
        <f t="shared" si="13"/>
        <v>35</v>
      </c>
      <c r="L94" s="8">
        <f t="shared" si="19"/>
        <v>0.35593098800494566</v>
      </c>
      <c r="M94" s="9">
        <f t="shared" si="20"/>
        <v>1127493.8500000001</v>
      </c>
      <c r="N94" s="10">
        <f t="shared" si="17"/>
        <v>-726183.85</v>
      </c>
      <c r="O94" s="11">
        <f t="shared" si="18"/>
        <v>-20748.11</v>
      </c>
      <c r="P94" s="24">
        <f t="shared" si="14"/>
        <v>401310.00000000012</v>
      </c>
    </row>
    <row r="95" spans="1:16">
      <c r="A95" s="29" t="s">
        <v>12499</v>
      </c>
      <c r="B95" s="18">
        <f>VLOOKUP(A95,TypeIDs!B:C,2,FALSE)</f>
        <v>24473</v>
      </c>
      <c r="C95" s="43">
        <v>129.80000000000001</v>
      </c>
      <c r="D95" s="43">
        <f t="shared" si="11"/>
        <v>140.07610000000003</v>
      </c>
      <c r="E95" s="42">
        <f>INDEX(MARKET_INPUT[Column1.price],MATCH(B95,MARKET_INPUT[Column1.type_id]))</f>
        <v>119.4</v>
      </c>
      <c r="F95" s="42">
        <f t="shared" si="12"/>
        <v>114.08670000000001</v>
      </c>
      <c r="G95" s="19">
        <f>VLOOKUP(B95,TypeIDs!C:D,2,FALSE)</f>
        <v>5.0000000000000001E-3</v>
      </c>
      <c r="H95" s="15">
        <v>800</v>
      </c>
      <c r="I95" s="17">
        <f t="shared" si="15"/>
        <v>2420.7779999999998</v>
      </c>
      <c r="J95" s="21">
        <f t="shared" si="16"/>
        <v>5600</v>
      </c>
      <c r="K95" s="20">
        <f t="shared" si="13"/>
        <v>28</v>
      </c>
      <c r="L95" s="8">
        <f t="shared" si="19"/>
        <v>0.81446228157408718</v>
      </c>
      <c r="M95" s="9">
        <f t="shared" si="20"/>
        <v>784426.16000000015</v>
      </c>
      <c r="N95" s="10">
        <f t="shared" si="17"/>
        <v>-145540.6400000001</v>
      </c>
      <c r="O95" s="11">
        <f t="shared" si="18"/>
        <v>-5197.8800000000037</v>
      </c>
      <c r="P95" s="24">
        <f t="shared" si="14"/>
        <v>638885.52</v>
      </c>
    </row>
    <row r="96" spans="1:16">
      <c r="A96" s="29" t="s">
        <v>12497</v>
      </c>
      <c r="B96" s="18">
        <f>VLOOKUP(A96,TypeIDs!B:C,2,FALSE)</f>
        <v>24471</v>
      </c>
      <c r="C96" s="43">
        <v>85</v>
      </c>
      <c r="D96" s="43">
        <f t="shared" si="11"/>
        <v>93.282499999999999</v>
      </c>
      <c r="E96" s="42">
        <f>INDEX(MARKET_INPUT[Column1.price],MATCH(B96,MARKET_INPUT[Column1.type_id]))</f>
        <v>119.4</v>
      </c>
      <c r="F96" s="42">
        <f t="shared" si="12"/>
        <v>114.08670000000001</v>
      </c>
      <c r="G96" s="19">
        <f>VLOOKUP(B96,TypeIDs!C:D,2,FALSE)</f>
        <v>5.0000000000000001E-3</v>
      </c>
      <c r="H96" s="15">
        <v>1700</v>
      </c>
      <c r="I96" s="17">
        <f t="shared" si="15"/>
        <v>5128.91</v>
      </c>
      <c r="J96" s="21">
        <f t="shared" si="16"/>
        <v>11900</v>
      </c>
      <c r="K96" s="20">
        <f t="shared" si="13"/>
        <v>59.5</v>
      </c>
      <c r="L96" s="8">
        <f t="shared" si="19"/>
        <v>1.2230236110738886</v>
      </c>
      <c r="M96" s="9">
        <f t="shared" si="20"/>
        <v>1110061.75</v>
      </c>
      <c r="N96" s="10">
        <f t="shared" si="17"/>
        <v>247569.9800000001</v>
      </c>
      <c r="O96" s="11">
        <f t="shared" si="18"/>
        <v>4160.840000000002</v>
      </c>
      <c r="P96" s="24">
        <f t="shared" si="14"/>
        <v>1357631.73</v>
      </c>
    </row>
    <row r="97" spans="1:16">
      <c r="A97" s="29" t="s">
        <v>12547</v>
      </c>
      <c r="B97" s="18">
        <f>VLOOKUP(A97,TypeIDs!B:C,2,FALSE)</f>
        <v>24523</v>
      </c>
      <c r="C97" s="43">
        <v>1775</v>
      </c>
      <c r="D97" s="43">
        <f t="shared" si="11"/>
        <v>1898.9875</v>
      </c>
      <c r="E97" s="42">
        <f>INDEX(MARKET_INPUT[Column1.price],MATCH(B97,MARKET_INPUT[Column1.type_id]))</f>
        <v>3498</v>
      </c>
      <c r="F97" s="42">
        <f t="shared" si="12"/>
        <v>3342.3389999999999</v>
      </c>
      <c r="G97" s="19">
        <f>VLOOKUP(B97,TypeIDs!C:D,2,FALSE)</f>
        <v>0.05</v>
      </c>
      <c r="H97" s="15">
        <v>10000</v>
      </c>
      <c r="I97" s="17">
        <f t="shared" si="15"/>
        <v>33550.1</v>
      </c>
      <c r="J97" s="21">
        <f t="shared" si="16"/>
        <v>70000</v>
      </c>
      <c r="K97" s="20">
        <f t="shared" si="13"/>
        <v>3500</v>
      </c>
      <c r="L97" s="8">
        <f t="shared" si="19"/>
        <v>1.7600637181656014</v>
      </c>
      <c r="M97" s="9">
        <f t="shared" si="20"/>
        <v>132929125</v>
      </c>
      <c r="N97" s="10">
        <f t="shared" si="17"/>
        <v>101034605</v>
      </c>
      <c r="O97" s="11">
        <f t="shared" si="18"/>
        <v>28867.03</v>
      </c>
      <c r="P97" s="24">
        <f t="shared" si="14"/>
        <v>233963730</v>
      </c>
    </row>
    <row r="98" spans="1:16">
      <c r="A98" s="29" t="s">
        <v>12543</v>
      </c>
      <c r="B98" s="18">
        <f>VLOOKUP(A98,TypeIDs!B:C,2,FALSE)</f>
        <v>24519</v>
      </c>
      <c r="C98" s="43">
        <v>1631</v>
      </c>
      <c r="D98" s="43">
        <f t="shared" si="11"/>
        <v>1748.5795000000001</v>
      </c>
      <c r="E98" s="42">
        <f>INDEX(MARKET_INPUT[Column1.price],MATCH(B98,MARKET_INPUT[Column1.type_id]))</f>
        <v>3025</v>
      </c>
      <c r="F98" s="42">
        <f t="shared" si="12"/>
        <v>2890.3874999999998</v>
      </c>
      <c r="G98" s="19">
        <f>VLOOKUP(B98,TypeIDs!C:D,2,FALSE)</f>
        <v>0.05</v>
      </c>
      <c r="H98" s="15">
        <v>1000</v>
      </c>
      <c r="I98" s="17">
        <f t="shared" si="15"/>
        <v>3326.3</v>
      </c>
      <c r="J98" s="21">
        <f t="shared" si="16"/>
        <v>7000</v>
      </c>
      <c r="K98" s="20">
        <f t="shared" si="13"/>
        <v>350</v>
      </c>
      <c r="L98" s="8">
        <f t="shared" si="19"/>
        <v>1.6529917570233437</v>
      </c>
      <c r="M98" s="9">
        <f t="shared" si="20"/>
        <v>12240056.5</v>
      </c>
      <c r="N98" s="10">
        <f t="shared" si="17"/>
        <v>7992655.9999999981</v>
      </c>
      <c r="O98" s="11">
        <f t="shared" si="18"/>
        <v>22836.159999999993</v>
      </c>
      <c r="P98" s="24">
        <f t="shared" si="14"/>
        <v>20232712.5</v>
      </c>
    </row>
    <row r="99" spans="1:16">
      <c r="A99" s="34" t="s">
        <v>12545</v>
      </c>
      <c r="B99" s="18">
        <f>VLOOKUP(A99,TypeIDs!B:C,2,FALSE)</f>
        <v>24521</v>
      </c>
      <c r="C99" s="43">
        <v>1773</v>
      </c>
      <c r="D99" s="43">
        <f t="shared" si="11"/>
        <v>1896.8985</v>
      </c>
      <c r="E99" s="42">
        <f>INDEX(MARKET_INPUT[Column1.price],MATCH(B99,MARKET_INPUT[Column1.type_id]))</f>
        <v>2999</v>
      </c>
      <c r="F99" s="42">
        <f t="shared" si="12"/>
        <v>2865.5445</v>
      </c>
      <c r="G99" s="19">
        <f>VLOOKUP(B99,TypeIDs!C:D,2,FALSE)</f>
        <v>0.05</v>
      </c>
      <c r="H99" s="15">
        <v>200</v>
      </c>
      <c r="I99" s="17">
        <f t="shared" si="15"/>
        <v>671.02</v>
      </c>
      <c r="J99" s="21">
        <f t="shared" si="16"/>
        <v>1400</v>
      </c>
      <c r="K99" s="20">
        <f t="shared" si="13"/>
        <v>70</v>
      </c>
      <c r="L99" s="8">
        <f t="shared" si="19"/>
        <v>1.5106472486535256</v>
      </c>
      <c r="M99" s="9">
        <f t="shared" si="20"/>
        <v>2655657.9</v>
      </c>
      <c r="N99" s="10">
        <f t="shared" si="17"/>
        <v>1356104.4</v>
      </c>
      <c r="O99" s="11">
        <f t="shared" si="18"/>
        <v>19372.919999999998</v>
      </c>
      <c r="P99" s="24">
        <f t="shared" si="14"/>
        <v>4011762.3</v>
      </c>
    </row>
    <row r="100" spans="1:16">
      <c r="A100" s="29" t="s">
        <v>12551</v>
      </c>
      <c r="B100" s="18">
        <f>VLOOKUP(A100,TypeIDs!B:C,2,FALSE)</f>
        <v>24527</v>
      </c>
      <c r="C100" s="43">
        <v>1639</v>
      </c>
      <c r="D100" s="43">
        <f t="shared" si="11"/>
        <v>1756.9355</v>
      </c>
      <c r="E100" s="42">
        <f>INDEX(MARKET_INPUT[Column1.price],MATCH(B100,MARKET_INPUT[Column1.type_id]))</f>
        <v>2400</v>
      </c>
      <c r="F100" s="42">
        <f t="shared" si="12"/>
        <v>2293.1999999999998</v>
      </c>
      <c r="G100" s="19">
        <f>VLOOKUP(B100,TypeIDs!C:D,2,FALSE)</f>
        <v>0.05</v>
      </c>
      <c r="H100" s="15">
        <v>1500</v>
      </c>
      <c r="I100" s="17">
        <f t="shared" si="15"/>
        <v>4991.8</v>
      </c>
      <c r="J100" s="21">
        <f t="shared" si="16"/>
        <v>10500</v>
      </c>
      <c r="K100" s="20">
        <f t="shared" si="13"/>
        <v>525</v>
      </c>
      <c r="L100" s="8">
        <f t="shared" si="19"/>
        <v>1.3052271981526924</v>
      </c>
      <c r="M100" s="9">
        <f t="shared" si="20"/>
        <v>18447822.75</v>
      </c>
      <c r="N100" s="10">
        <f t="shared" si="17"/>
        <v>5630777.2499999972</v>
      </c>
      <c r="O100" s="11">
        <f t="shared" si="18"/>
        <v>10725.289999999995</v>
      </c>
      <c r="P100" s="24">
        <f t="shared" si="14"/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43">
        <v>2256</v>
      </c>
      <c r="D101" s="43">
        <f t="shared" si="11"/>
        <v>2401.3919999999998</v>
      </c>
      <c r="E101" s="42">
        <f>INDEX(MARKET_INPUT[Column1.price],MATCH(B101,MARKET_INPUT[Column1.type_id]))</f>
        <v>2800</v>
      </c>
      <c r="F101" s="42">
        <f t="shared" si="12"/>
        <v>2675.4</v>
      </c>
      <c r="G101" s="19">
        <f>VLOOKUP(B101,TypeIDs!C:D,2,FALSE)</f>
        <v>0.05</v>
      </c>
      <c r="H101" s="15">
        <v>1300</v>
      </c>
      <c r="I101" s="17">
        <f t="shared" si="15"/>
        <v>4486.66</v>
      </c>
      <c r="J101" s="21">
        <f t="shared" si="16"/>
        <v>9100</v>
      </c>
      <c r="K101" s="20">
        <f t="shared" si="13"/>
        <v>455</v>
      </c>
      <c r="L101" s="8">
        <f t="shared" si="19"/>
        <v>1.114103819784525</v>
      </c>
      <c r="M101" s="9">
        <f t="shared" si="20"/>
        <v>21852667.199999999</v>
      </c>
      <c r="N101" s="10">
        <f t="shared" si="17"/>
        <v>2493472.8000000026</v>
      </c>
      <c r="O101" s="11">
        <f t="shared" si="18"/>
        <v>5480.1600000000053</v>
      </c>
      <c r="P101" s="24">
        <f t="shared" si="14"/>
        <v>24346140</v>
      </c>
    </row>
    <row r="102" spans="1:16">
      <c r="A102" s="29" t="s">
        <v>14602</v>
      </c>
      <c r="B102" s="18">
        <f>VLOOKUP(A102,TypeIDs!B:C,2,FALSE)</f>
        <v>27359</v>
      </c>
      <c r="C102" s="43">
        <v>2552</v>
      </c>
      <c r="D102" s="43">
        <f t="shared" si="11"/>
        <v>2710.5639999999999</v>
      </c>
      <c r="E102" s="42">
        <f>INDEX(MARKET_INPUT[Column1.price],MATCH(B102,MARKET_INPUT[Column1.type_id]))</f>
        <v>3000</v>
      </c>
      <c r="F102" s="42">
        <f t="shared" si="12"/>
        <v>2866.5</v>
      </c>
      <c r="G102" s="19">
        <f>VLOOKUP(B102,TypeIDs!C:D,2,FALSE)</f>
        <v>0.05</v>
      </c>
      <c r="H102" s="15">
        <v>1000</v>
      </c>
      <c r="I102" s="17">
        <f t="shared" si="15"/>
        <v>3510.5</v>
      </c>
      <c r="J102" s="21">
        <f t="shared" si="16"/>
        <v>7000</v>
      </c>
      <c r="K102" s="20">
        <f t="shared" si="13"/>
        <v>350</v>
      </c>
      <c r="L102" s="8">
        <f t="shared" si="19"/>
        <v>1.0575289865872934</v>
      </c>
      <c r="M102" s="9">
        <f t="shared" si="20"/>
        <v>18973948</v>
      </c>
      <c r="N102" s="10">
        <f t="shared" si="17"/>
        <v>1091552.0000000009</v>
      </c>
      <c r="O102" s="11">
        <f t="shared" si="18"/>
        <v>3118.720000000003</v>
      </c>
      <c r="P102" s="24">
        <f t="shared" si="14"/>
        <v>20065500</v>
      </c>
    </row>
    <row r="103" spans="1:16">
      <c r="A103" s="29" t="s">
        <v>14595</v>
      </c>
      <c r="B103" s="18">
        <f>VLOOKUP(A103,TypeIDs!B:C,2,FALSE)</f>
        <v>27345</v>
      </c>
      <c r="C103" s="43">
        <v>2328</v>
      </c>
      <c r="D103" s="43">
        <f t="shared" si="11"/>
        <v>2476.596</v>
      </c>
      <c r="E103" s="42">
        <f>INDEX(MARKET_INPUT[Column1.price],MATCH(B103,MARKET_INPUT[Column1.type_id]))</f>
        <v>2546</v>
      </c>
      <c r="F103" s="42">
        <f t="shared" si="12"/>
        <v>2432.703</v>
      </c>
      <c r="G103" s="19">
        <f>VLOOKUP(B103,TypeIDs!C:D,2,FALSE)</f>
        <v>0.05</v>
      </c>
      <c r="H103" s="15">
        <v>1000</v>
      </c>
      <c r="I103" s="17">
        <f t="shared" si="15"/>
        <v>3465.7</v>
      </c>
      <c r="J103" s="21">
        <f t="shared" si="16"/>
        <v>7000</v>
      </c>
      <c r="K103" s="20">
        <f t="shared" si="13"/>
        <v>350</v>
      </c>
      <c r="L103" s="8">
        <f t="shared" si="19"/>
        <v>0.98227688327042439</v>
      </c>
      <c r="M103" s="9">
        <f t="shared" si="20"/>
        <v>17336172</v>
      </c>
      <c r="N103" s="10">
        <f t="shared" si="17"/>
        <v>-307251.00000000023</v>
      </c>
      <c r="O103" s="11">
        <f t="shared" si="18"/>
        <v>-877.86000000000058</v>
      </c>
      <c r="P103" s="24">
        <f t="shared" si="14"/>
        <v>17028921</v>
      </c>
    </row>
    <row r="104" spans="1:16">
      <c r="A104" s="33" t="s">
        <v>35891</v>
      </c>
      <c r="B104" s="18">
        <f>VLOOKUP(A104,TypeIDs!B:C,2,FALSE)</f>
        <v>56748</v>
      </c>
      <c r="C104" s="43">
        <v>71910</v>
      </c>
      <c r="D104" s="43">
        <f t="shared" si="11"/>
        <v>77809.994999999995</v>
      </c>
      <c r="E104" s="42">
        <f>INDEX(MARKET_INPUT[Column1.price],MATCH(B104,MARKET_INPUT[Column1.type_id]))</f>
        <v>175000</v>
      </c>
      <c r="F104" s="42">
        <f t="shared" si="12"/>
        <v>167212.5</v>
      </c>
      <c r="G104" s="19">
        <f>VLOOKUP(B104,TypeIDs!C:D,2,FALSE)</f>
        <v>3</v>
      </c>
      <c r="H104" s="15">
        <v>5</v>
      </c>
      <c r="I104" s="17">
        <f t="shared" si="15"/>
        <v>92.91</v>
      </c>
      <c r="J104" s="21">
        <f t="shared" si="16"/>
        <v>35</v>
      </c>
      <c r="K104" s="20">
        <f t="shared" si="13"/>
        <v>105</v>
      </c>
      <c r="L104" s="8">
        <f t="shared" si="19"/>
        <v>2.1489848444277628</v>
      </c>
      <c r="M104" s="9">
        <f t="shared" si="20"/>
        <v>2723349.8249999997</v>
      </c>
      <c r="N104" s="10">
        <f t="shared" si="17"/>
        <v>3129087.6750000003</v>
      </c>
      <c r="O104" s="11">
        <f t="shared" si="18"/>
        <v>29800.835000000003</v>
      </c>
      <c r="P104" s="24">
        <f t="shared" si="14"/>
        <v>5852437.5</v>
      </c>
    </row>
    <row r="105" spans="1:16">
      <c r="A105" s="13" t="s">
        <v>11055</v>
      </c>
      <c r="B105" s="18">
        <f>VLOOKUP(A105,TypeIDs!B:C,2,FALSE)</f>
        <v>22778</v>
      </c>
      <c r="C105" s="43">
        <v>75950</v>
      </c>
      <c r="D105" s="43">
        <f t="shared" si="11"/>
        <v>83829.774999999994</v>
      </c>
      <c r="E105" s="42">
        <f>INDEX(MARKET_INPUT[Column1.price],MATCH(B105,MARKET_INPUT[Column1.type_id]))</f>
        <v>69690</v>
      </c>
      <c r="F105" s="42">
        <f t="shared" si="12"/>
        <v>66588.794999999998</v>
      </c>
      <c r="G105" s="19">
        <f>VLOOKUP(B105,TypeIDs!C:D,2,FALSE)</f>
        <v>5</v>
      </c>
      <c r="H105" s="15">
        <v>60</v>
      </c>
      <c r="I105" s="17">
        <f t="shared" si="15"/>
        <v>1101.4000000000001</v>
      </c>
      <c r="J105" s="21">
        <f t="shared" si="16"/>
        <v>420</v>
      </c>
      <c r="K105" s="20">
        <f t="shared" si="13"/>
        <v>2100</v>
      </c>
      <c r="L105" s="8">
        <f t="shared" si="19"/>
        <v>0.79433345729485738</v>
      </c>
      <c r="M105" s="9">
        <f t="shared" si="20"/>
        <v>35208505.5</v>
      </c>
      <c r="N105" s="10">
        <f t="shared" si="17"/>
        <v>-7241211.5999999987</v>
      </c>
      <c r="O105" s="11">
        <f t="shared" si="18"/>
        <v>-3448.195999999999</v>
      </c>
      <c r="P105" s="24">
        <f t="shared" si="14"/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43">
        <v>38330</v>
      </c>
      <c r="D106" s="43">
        <f t="shared" si="11"/>
        <v>40935.684999999998</v>
      </c>
      <c r="E106" s="42">
        <f>INDEX(MARKET_INPUT[Column1.price],MATCH(B106,MARKET_INPUT[Column1.type_id]))</f>
        <v>79770</v>
      </c>
      <c r="F106" s="42">
        <f t="shared" si="12"/>
        <v>76220.235000000001</v>
      </c>
      <c r="G106" s="19">
        <f>VLOOKUP(B106,TypeIDs!C:D,2,FALSE)</f>
        <v>1</v>
      </c>
      <c r="H106" s="15">
        <v>16</v>
      </c>
      <c r="I106" s="17">
        <f t="shared" si="15"/>
        <v>172.65600000000001</v>
      </c>
      <c r="J106" s="21">
        <f t="shared" si="16"/>
        <v>112</v>
      </c>
      <c r="K106" s="20">
        <f t="shared" si="13"/>
        <v>112</v>
      </c>
      <c r="L106" s="8">
        <f t="shared" si="19"/>
        <v>1.8619508871049795</v>
      </c>
      <c r="M106" s="9">
        <f t="shared" si="20"/>
        <v>4584796.72</v>
      </c>
      <c r="N106" s="10">
        <f t="shared" si="17"/>
        <v>3951869.6000000006</v>
      </c>
      <c r="O106" s="11">
        <f t="shared" si="18"/>
        <v>35284.550000000003</v>
      </c>
      <c r="P106" s="24">
        <f t="shared" si="14"/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43">
        <v>9600</v>
      </c>
      <c r="D107" s="43">
        <f t="shared" si="11"/>
        <v>10117.200000000001</v>
      </c>
      <c r="E107" s="42">
        <f>INDEX(MARKET_INPUT[Column1.price],MATCH(B107,MARKET_INPUT[Column1.type_id]))</f>
        <v>46000</v>
      </c>
      <c r="F107" s="42">
        <f t="shared" si="12"/>
        <v>43953</v>
      </c>
      <c r="G107" s="19">
        <f>VLOOKUP(B107,TypeIDs!C:D,2,FALSE)</f>
        <v>0.1</v>
      </c>
      <c r="H107" s="15">
        <v>24</v>
      </c>
      <c r="I107" s="17">
        <f t="shared" si="15"/>
        <v>118.28</v>
      </c>
      <c r="J107" s="21">
        <f t="shared" si="16"/>
        <v>168</v>
      </c>
      <c r="K107" s="20">
        <f t="shared" si="13"/>
        <v>16.800000000000004</v>
      </c>
      <c r="L107" s="8">
        <f t="shared" si="19"/>
        <v>4.3443838216107222</v>
      </c>
      <c r="M107" s="9">
        <f t="shared" si="20"/>
        <v>1699689.6</v>
      </c>
      <c r="N107" s="10">
        <f t="shared" si="17"/>
        <v>5684414.4000000004</v>
      </c>
      <c r="O107" s="11">
        <f t="shared" si="18"/>
        <v>338358</v>
      </c>
      <c r="P107" s="24">
        <f t="shared" si="14"/>
        <v>7384104</v>
      </c>
    </row>
    <row r="108" spans="1:16">
      <c r="A108" s="13" t="s">
        <v>16968</v>
      </c>
      <c r="B108" s="18">
        <f>VLOOKUP(A108,TypeIDs!B:C,2,FALSE)</f>
        <v>30486</v>
      </c>
      <c r="C108" s="43">
        <v>418000</v>
      </c>
      <c r="D108" s="43">
        <f t="shared" si="11"/>
        <v>437501</v>
      </c>
      <c r="E108" s="42">
        <f>INDEX(MARKET_INPUT[Column1.price],MATCH(B108,MARKET_INPUT[Column1.type_id]))</f>
        <v>535000</v>
      </c>
      <c r="F108" s="42">
        <f t="shared" si="12"/>
        <v>511192.5</v>
      </c>
      <c r="G108" s="19">
        <f>VLOOKUP(B108,TypeIDs!C:D,2,FALSE)</f>
        <v>1</v>
      </c>
      <c r="H108" s="15">
        <v>26</v>
      </c>
      <c r="I108" s="17">
        <f t="shared" si="15"/>
        <v>2253.6</v>
      </c>
      <c r="J108" s="21">
        <f t="shared" si="16"/>
        <v>182</v>
      </c>
      <c r="K108" s="20">
        <f t="shared" si="13"/>
        <v>182</v>
      </c>
      <c r="L108" s="8">
        <f t="shared" si="19"/>
        <v>1.1684373292861046</v>
      </c>
      <c r="M108" s="9">
        <f t="shared" si="20"/>
        <v>79625182</v>
      </c>
      <c r="N108" s="10">
        <f t="shared" si="17"/>
        <v>13411853</v>
      </c>
      <c r="O108" s="11">
        <f t="shared" si="18"/>
        <v>73691.5</v>
      </c>
      <c r="P108" s="24">
        <f t="shared" si="14"/>
        <v>93037035</v>
      </c>
    </row>
    <row r="109" spans="1:16">
      <c r="A109" s="13" t="s">
        <v>16969</v>
      </c>
      <c r="B109" s="18">
        <f>VLOOKUP(A109,TypeIDs!B:C,2,FALSE)</f>
        <v>30488</v>
      </c>
      <c r="C109" s="43">
        <v>378700</v>
      </c>
      <c r="D109" s="43">
        <f t="shared" si="11"/>
        <v>395642.15</v>
      </c>
      <c r="E109" s="42">
        <f>INDEX(MARKET_INPUT[Column1.price],MATCH(B109,MARKET_INPUT[Column1.type_id]))</f>
        <v>499000</v>
      </c>
      <c r="F109" s="42">
        <f t="shared" si="12"/>
        <v>476794.5</v>
      </c>
      <c r="G109" s="19">
        <f>VLOOKUP(B109,TypeIDs!C:D,2,FALSE)</f>
        <v>0.1</v>
      </c>
      <c r="H109" s="15">
        <v>40</v>
      </c>
      <c r="I109" s="17">
        <f t="shared" si="15"/>
        <v>3149.7999999999997</v>
      </c>
      <c r="J109" s="21">
        <f t="shared" si="16"/>
        <v>280</v>
      </c>
      <c r="K109" s="20">
        <f t="shared" si="13"/>
        <v>28</v>
      </c>
      <c r="L109" s="8">
        <f t="shared" si="19"/>
        <v>1.2051155318006435</v>
      </c>
      <c r="M109" s="9">
        <f t="shared" si="20"/>
        <v>110779802</v>
      </c>
      <c r="N109" s="10">
        <f t="shared" si="17"/>
        <v>22722657.999999993</v>
      </c>
      <c r="O109" s="11">
        <f t="shared" si="18"/>
        <v>811523.49999999977</v>
      </c>
      <c r="P109" s="24">
        <f t="shared" si="14"/>
        <v>133502460</v>
      </c>
    </row>
    <row r="110" spans="1:16">
      <c r="A110" s="30" t="s">
        <v>5062</v>
      </c>
      <c r="B110" s="18">
        <f>VLOOKUP(A110,TypeIDs!B:C,2,FALSE)</f>
        <v>12767</v>
      </c>
      <c r="C110" s="43">
        <v>479.8</v>
      </c>
      <c r="D110" s="43">
        <f t="shared" si="11"/>
        <v>512.40110000000004</v>
      </c>
      <c r="E110" s="42">
        <f>INDEX(MARKET_INPUT[Column1.price],MATCH(B110,MARKET_INPUT[Column1.type_id]))</f>
        <v>604</v>
      </c>
      <c r="F110" s="42">
        <f t="shared" si="12"/>
        <v>577.12199999999996</v>
      </c>
      <c r="G110" s="19">
        <f>VLOOKUP(B110,TypeIDs!C:D,2,FALSE)</f>
        <v>1.2500000000000001E-2</v>
      </c>
      <c r="H110" s="15">
        <v>2000</v>
      </c>
      <c r="I110" s="17">
        <f t="shared" si="15"/>
        <v>6191.9449999999997</v>
      </c>
      <c r="J110" s="21">
        <f t="shared" si="16"/>
        <v>14000</v>
      </c>
      <c r="K110" s="20">
        <f t="shared" si="13"/>
        <v>175</v>
      </c>
      <c r="L110" s="8">
        <f t="shared" si="19"/>
        <v>1.1263090574942167</v>
      </c>
      <c r="M110" s="9">
        <f t="shared" si="20"/>
        <v>7173615.4000000004</v>
      </c>
      <c r="N110" s="10">
        <f t="shared" si="17"/>
        <v>906092.59999999881</v>
      </c>
      <c r="O110" s="11">
        <f t="shared" si="18"/>
        <v>5177.6719999999932</v>
      </c>
      <c r="P110" s="24">
        <f t="shared" si="14"/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43">
        <v>402.9</v>
      </c>
      <c r="D111" s="43">
        <f t="shared" si="11"/>
        <v>432.07905</v>
      </c>
      <c r="E111" s="42">
        <f>INDEX(MARKET_INPUT[Column1.price],MATCH(B111,MARKET_INPUT[Column1.type_id]))</f>
        <v>428.3</v>
      </c>
      <c r="F111" s="42">
        <f t="shared" si="12"/>
        <v>409.24065000000002</v>
      </c>
      <c r="G111" s="19">
        <f>VLOOKUP(B111,TypeIDs!C:D,2,FALSE)</f>
        <v>1.2500000000000001E-2</v>
      </c>
      <c r="H111" s="15">
        <v>4000</v>
      </c>
      <c r="I111" s="17">
        <f t="shared" si="15"/>
        <v>12322.344999999999</v>
      </c>
      <c r="J111" s="21">
        <f t="shared" si="16"/>
        <v>28000</v>
      </c>
      <c r="K111" s="20">
        <f t="shared" si="13"/>
        <v>350</v>
      </c>
      <c r="L111" s="8">
        <f t="shared" si="19"/>
        <v>0.94714300542921492</v>
      </c>
      <c r="M111" s="9">
        <f t="shared" si="20"/>
        <v>12098213.4</v>
      </c>
      <c r="N111" s="10">
        <f t="shared" si="17"/>
        <v>-639475.19999999937</v>
      </c>
      <c r="O111" s="11">
        <f t="shared" si="18"/>
        <v>-1827.0719999999983</v>
      </c>
      <c r="P111" s="24">
        <f t="shared" si="14"/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43">
        <v>653</v>
      </c>
      <c r="D112" s="43">
        <f t="shared" si="11"/>
        <v>704.55849999999998</v>
      </c>
      <c r="E112" s="42">
        <f>INDEX(MARKET_INPUT[Column1.price],MATCH(B112,MARKET_INPUT[Column1.type_id]))</f>
        <v>900</v>
      </c>
      <c r="F112" s="42">
        <f t="shared" si="12"/>
        <v>859.95</v>
      </c>
      <c r="G112" s="19">
        <f>VLOOKUP(B112,TypeIDs!C:D,2,FALSE)</f>
        <v>2.5000000000000001E-2</v>
      </c>
      <c r="H112" s="15">
        <v>300</v>
      </c>
      <c r="I112" s="17">
        <f t="shared" si="15"/>
        <v>939.23</v>
      </c>
      <c r="J112" s="21">
        <f t="shared" si="16"/>
        <v>2100</v>
      </c>
      <c r="K112" s="20">
        <f t="shared" si="13"/>
        <v>52.5</v>
      </c>
      <c r="L112" s="8">
        <f t="shared" si="19"/>
        <v>1.2205515936575886</v>
      </c>
      <c r="M112" s="9">
        <f t="shared" si="20"/>
        <v>1479572.8499999999</v>
      </c>
      <c r="N112" s="10">
        <f t="shared" si="17"/>
        <v>326322.15000000014</v>
      </c>
      <c r="O112" s="11">
        <f t="shared" si="18"/>
        <v>6215.6600000000026</v>
      </c>
      <c r="P112" s="24">
        <f t="shared" si="14"/>
        <v>1805895</v>
      </c>
    </row>
    <row r="113" spans="1:16">
      <c r="A113" s="30" t="s">
        <v>5068</v>
      </c>
      <c r="B113" s="18">
        <f>VLOOKUP(A113,TypeIDs!B:C,2,FALSE)</f>
        <v>12773</v>
      </c>
      <c r="C113" s="43">
        <v>389.9</v>
      </c>
      <c r="D113" s="43">
        <f t="shared" si="11"/>
        <v>418.50054999999998</v>
      </c>
      <c r="E113" s="42">
        <f>INDEX(MARKET_INPUT[Column1.price],MATCH(B113,MARKET_INPUT[Column1.type_id]))</f>
        <v>325</v>
      </c>
      <c r="F113" s="42">
        <f t="shared" si="12"/>
        <v>310.53750000000002</v>
      </c>
      <c r="G113" s="19">
        <f>VLOOKUP(B113,TypeIDs!C:D,2,FALSE)</f>
        <v>1.2500000000000001E-2</v>
      </c>
      <c r="H113" s="15">
        <v>1200</v>
      </c>
      <c r="I113" s="17">
        <f t="shared" si="15"/>
        <v>3693.6010000000001</v>
      </c>
      <c r="J113" s="21">
        <f t="shared" si="16"/>
        <v>8400</v>
      </c>
      <c r="K113" s="20">
        <f t="shared" si="13"/>
        <v>105</v>
      </c>
      <c r="L113" s="8">
        <f t="shared" si="19"/>
        <v>0.7420241144247004</v>
      </c>
      <c r="M113" s="9">
        <f t="shared" si="20"/>
        <v>3515404.6199999996</v>
      </c>
      <c r="N113" s="10">
        <f t="shared" si="17"/>
        <v>-906889.61999999965</v>
      </c>
      <c r="O113" s="11">
        <f t="shared" si="18"/>
        <v>-8637.0439999999962</v>
      </c>
      <c r="P113" s="24">
        <f t="shared" si="14"/>
        <v>2608515</v>
      </c>
    </row>
    <row r="114" spans="1:16">
      <c r="A114" s="30" t="s">
        <v>5072</v>
      </c>
      <c r="B114" s="18">
        <f>VLOOKUP(A114,TypeIDs!B:C,2,FALSE)</f>
        <v>12777</v>
      </c>
      <c r="C114" s="43">
        <v>270.60000000000002</v>
      </c>
      <c r="D114" s="43">
        <f t="shared" si="11"/>
        <v>293.89170000000001</v>
      </c>
      <c r="E114" s="42">
        <f>INDEX(MARKET_INPUT[Column1.price],MATCH(B114,MARKET_INPUT[Column1.type_id]))</f>
        <v>310</v>
      </c>
      <c r="F114" s="42">
        <f t="shared" si="12"/>
        <v>296.20499999999998</v>
      </c>
      <c r="G114" s="19">
        <f>VLOOKUP(B114,TypeIDs!C:D,2,FALSE)</f>
        <v>1.2500000000000001E-2</v>
      </c>
      <c r="H114" s="15">
        <v>1400</v>
      </c>
      <c r="I114" s="17">
        <f t="shared" si="15"/>
        <v>4275.7929999999997</v>
      </c>
      <c r="J114" s="21">
        <f t="shared" si="16"/>
        <v>9800</v>
      </c>
      <c r="K114" s="20">
        <f t="shared" si="13"/>
        <v>122.5</v>
      </c>
      <c r="L114" s="8">
        <f t="shared" si="19"/>
        <v>1.0078712668646306</v>
      </c>
      <c r="M114" s="9">
        <f t="shared" si="20"/>
        <v>2880138.66</v>
      </c>
      <c r="N114" s="10">
        <f t="shared" si="17"/>
        <v>22670.339999999702</v>
      </c>
      <c r="O114" s="11">
        <f t="shared" si="18"/>
        <v>185.06399999999758</v>
      </c>
      <c r="P114" s="24">
        <f t="shared" si="14"/>
        <v>2902809</v>
      </c>
    </row>
    <row r="115" spans="1:16">
      <c r="A115" s="30" t="s">
        <v>5020</v>
      </c>
      <c r="B115" s="18">
        <f>VLOOKUP(A115,TypeIDs!B:C,2,FALSE)</f>
        <v>12625</v>
      </c>
      <c r="C115" s="43">
        <v>75.959999999999994</v>
      </c>
      <c r="D115" s="43">
        <f t="shared" si="11"/>
        <v>81.590219999999988</v>
      </c>
      <c r="E115" s="42">
        <f>INDEX(MARKET_INPUT[Column1.price],MATCH(B115,MARKET_INPUT[Column1.type_id]))</f>
        <v>75.5</v>
      </c>
      <c r="F115" s="42">
        <f t="shared" si="12"/>
        <v>72.140249999999995</v>
      </c>
      <c r="G115" s="19">
        <f>VLOOKUP(B115,TypeIDs!C:D,2,FALSE)</f>
        <v>2.5000000000000001E-3</v>
      </c>
      <c r="H115" s="15">
        <v>2500</v>
      </c>
      <c r="I115" s="17">
        <f t="shared" si="15"/>
        <v>7537.9849999999997</v>
      </c>
      <c r="J115" s="21">
        <f t="shared" si="16"/>
        <v>17500</v>
      </c>
      <c r="K115" s="20">
        <f t="shared" si="13"/>
        <v>43.75</v>
      </c>
      <c r="L115" s="8">
        <f t="shared" si="19"/>
        <v>0.8841776624698402</v>
      </c>
      <c r="M115" s="9">
        <f t="shared" si="20"/>
        <v>1427828.8499999999</v>
      </c>
      <c r="N115" s="10">
        <f t="shared" si="17"/>
        <v>-165374.47499999989</v>
      </c>
      <c r="O115" s="11">
        <f t="shared" si="18"/>
        <v>-3779.9879999999971</v>
      </c>
      <c r="P115" s="24">
        <f t="shared" si="14"/>
        <v>1262454.375</v>
      </c>
    </row>
    <row r="116" spans="1:16">
      <c r="A116" s="30" t="s">
        <v>5006</v>
      </c>
      <c r="B116" s="18">
        <f>VLOOKUP(A116,TypeIDs!B:C,2,FALSE)</f>
        <v>12608</v>
      </c>
      <c r="C116" s="43">
        <v>104.7</v>
      </c>
      <c r="D116" s="43">
        <f t="shared" si="11"/>
        <v>111.60915</v>
      </c>
      <c r="E116" s="42">
        <f>INDEX(MARKET_INPUT[Column1.price],MATCH(B116,MARKET_INPUT[Column1.type_id]))</f>
        <v>98.7</v>
      </c>
      <c r="F116" s="42">
        <f t="shared" si="12"/>
        <v>94.307850000000002</v>
      </c>
      <c r="G116" s="19">
        <f>VLOOKUP(B116,TypeIDs!C:D,2,FALSE)</f>
        <v>2.5000000000000001E-3</v>
      </c>
      <c r="H116" s="15">
        <v>4500</v>
      </c>
      <c r="I116" s="17">
        <f t="shared" si="15"/>
        <v>13594.235000000001</v>
      </c>
      <c r="J116" s="21">
        <f t="shared" si="16"/>
        <v>31500</v>
      </c>
      <c r="K116" s="20">
        <f t="shared" si="13"/>
        <v>78.75</v>
      </c>
      <c r="L116" s="8">
        <f t="shared" si="19"/>
        <v>0.84498313982321349</v>
      </c>
      <c r="M116" s="9">
        <f t="shared" si="20"/>
        <v>3515688.2250000001</v>
      </c>
      <c r="N116" s="10">
        <f t="shared" si="17"/>
        <v>-544990.94999999995</v>
      </c>
      <c r="O116" s="11">
        <f t="shared" si="18"/>
        <v>-6920.5199999999986</v>
      </c>
      <c r="P116" s="24">
        <f t="shared" si="14"/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43">
        <v>1949</v>
      </c>
      <c r="D117" s="43">
        <f t="shared" si="11"/>
        <v>2058.2304999999997</v>
      </c>
      <c r="E117" s="42">
        <f>INDEX(MARKET_INPUT[Column1.price],MATCH(B117,MARKET_INPUT[Column1.type_id]))</f>
        <v>1180</v>
      </c>
      <c r="F117" s="42">
        <f t="shared" si="12"/>
        <v>1127.49</v>
      </c>
      <c r="G117" s="19">
        <f>VLOOKUP(B117,TypeIDs!C:D,2,FALSE)</f>
        <v>2.5000000000000001E-2</v>
      </c>
      <c r="H117" s="15">
        <v>100</v>
      </c>
      <c r="I117" s="17">
        <f t="shared" si="15"/>
        <v>339.03</v>
      </c>
      <c r="J117" s="21">
        <f t="shared" si="16"/>
        <v>700</v>
      </c>
      <c r="K117" s="20">
        <f t="shared" si="13"/>
        <v>17.5</v>
      </c>
      <c r="L117" s="8">
        <f t="shared" si="19"/>
        <v>0.54779578866409773</v>
      </c>
      <c r="M117" s="9">
        <f t="shared" si="20"/>
        <v>1440761.3499999999</v>
      </c>
      <c r="N117" s="10">
        <f t="shared" si="17"/>
        <v>-651518.34999999974</v>
      </c>
      <c r="O117" s="11">
        <f t="shared" si="18"/>
        <v>-37229.619999999981</v>
      </c>
      <c r="P117" s="24">
        <f t="shared" si="14"/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43">
        <v>1233</v>
      </c>
      <c r="D118" s="43">
        <f t="shared" si="11"/>
        <v>1310.3685</v>
      </c>
      <c r="E118" s="42">
        <f>INDEX(MARKET_INPUT[Column1.price],MATCH(B118,MARKET_INPUT[Column1.type_id]))</f>
        <v>1494</v>
      </c>
      <c r="F118" s="42">
        <f t="shared" si="12"/>
        <v>1427.5170000000001</v>
      </c>
      <c r="G118" s="19">
        <f>VLOOKUP(B118,TypeIDs!C:D,2,FALSE)</f>
        <v>2.5000000000000001E-2</v>
      </c>
      <c r="H118" s="15">
        <v>3100</v>
      </c>
      <c r="I118" s="17">
        <f t="shared" si="15"/>
        <v>10064.51</v>
      </c>
      <c r="J118" s="21">
        <f t="shared" si="16"/>
        <v>21700</v>
      </c>
      <c r="K118" s="20">
        <f t="shared" si="13"/>
        <v>542.5</v>
      </c>
      <c r="L118" s="8">
        <f t="shared" si="19"/>
        <v>1.0894011875285463</v>
      </c>
      <c r="M118" s="9">
        <f t="shared" si="20"/>
        <v>28434996.449999999</v>
      </c>
      <c r="N118" s="10">
        <f t="shared" si="17"/>
        <v>2542122.4500000002</v>
      </c>
      <c r="O118" s="11">
        <f t="shared" si="18"/>
        <v>4685.9400000000005</v>
      </c>
      <c r="P118" s="24">
        <f t="shared" si="14"/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43">
        <v>1235</v>
      </c>
      <c r="D119" s="43">
        <f t="shared" si="11"/>
        <v>1312.4575</v>
      </c>
      <c r="E119" s="42">
        <f>INDEX(MARKET_INPUT[Column1.price],MATCH(B119,MARKET_INPUT[Column1.type_id]))</f>
        <v>1485</v>
      </c>
      <c r="F119" s="42">
        <f t="shared" si="12"/>
        <v>1418.9175</v>
      </c>
      <c r="G119" s="19">
        <f>VLOOKUP(B119,TypeIDs!C:D,2,FALSE)</f>
        <v>2.5000000000000001E-2</v>
      </c>
      <c r="H119" s="15">
        <v>200</v>
      </c>
      <c r="I119" s="17">
        <f t="shared" si="15"/>
        <v>649.45000000000005</v>
      </c>
      <c r="J119" s="21">
        <f t="shared" si="16"/>
        <v>1400</v>
      </c>
      <c r="K119" s="20">
        <f t="shared" si="13"/>
        <v>35</v>
      </c>
      <c r="L119" s="8">
        <f t="shared" si="19"/>
        <v>1.0811150075335774</v>
      </c>
      <c r="M119" s="9">
        <f t="shared" si="20"/>
        <v>1837440.5</v>
      </c>
      <c r="N119" s="10">
        <f t="shared" si="17"/>
        <v>149044.00000000006</v>
      </c>
      <c r="O119" s="11">
        <f t="shared" si="18"/>
        <v>4258.4000000000015</v>
      </c>
      <c r="P119" s="24">
        <f t="shared" si="14"/>
        <v>1986484.5</v>
      </c>
    </row>
    <row r="120" spans="1:16">
      <c r="A120" s="30" t="s">
        <v>15367</v>
      </c>
      <c r="B120" s="18">
        <f>VLOOKUP(A120,TypeIDs!B:C,2,FALSE)</f>
        <v>28326</v>
      </c>
      <c r="C120" s="43">
        <v>376.8</v>
      </c>
      <c r="D120" s="43">
        <f t="shared" si="11"/>
        <v>404.81760000000003</v>
      </c>
      <c r="E120" s="42">
        <f>INDEX(MARKET_INPUT[Column1.price],MATCH(B120,MARKET_INPUT[Column1.type_id]))</f>
        <v>688</v>
      </c>
      <c r="F120" s="42">
        <f t="shared" si="12"/>
        <v>657.38400000000001</v>
      </c>
      <c r="G120" s="19">
        <f>VLOOKUP(B120,TypeIDs!C:D,2,FALSE)</f>
        <v>1.2500000000000001E-2</v>
      </c>
      <c r="H120" s="15">
        <v>1800</v>
      </c>
      <c r="I120" s="17">
        <f t="shared" si="15"/>
        <v>5535.6729999999998</v>
      </c>
      <c r="J120" s="21">
        <f t="shared" si="16"/>
        <v>12600</v>
      </c>
      <c r="K120" s="20">
        <f t="shared" si="13"/>
        <v>157.5</v>
      </c>
      <c r="L120" s="8">
        <f t="shared" si="19"/>
        <v>1.6239017275928713</v>
      </c>
      <c r="M120" s="9">
        <f t="shared" si="20"/>
        <v>5100701.7600000007</v>
      </c>
      <c r="N120" s="10">
        <f t="shared" si="17"/>
        <v>3182336.6399999997</v>
      </c>
      <c r="O120" s="11">
        <f t="shared" si="18"/>
        <v>20205.311999999998</v>
      </c>
      <c r="P120" s="24">
        <f t="shared" si="14"/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43">
        <v>778.8</v>
      </c>
      <c r="D121" s="43">
        <f t="shared" si="11"/>
        <v>824.70659999999998</v>
      </c>
      <c r="E121" s="42">
        <f>INDEX(MARKET_INPUT[Column1.price],MATCH(B121,MARKET_INPUT[Column1.type_id]))</f>
        <v>1227</v>
      </c>
      <c r="F121" s="42">
        <f t="shared" si="12"/>
        <v>1172.3985</v>
      </c>
      <c r="G121" s="19">
        <f>VLOOKUP(B121,TypeIDs!C:D,2,FALSE)</f>
        <v>1.2500000000000001E-2</v>
      </c>
      <c r="H121" s="15">
        <v>3500</v>
      </c>
      <c r="I121" s="17">
        <f t="shared" si="15"/>
        <v>11045.184999999999</v>
      </c>
      <c r="J121" s="21">
        <f t="shared" si="16"/>
        <v>24500</v>
      </c>
      <c r="K121" s="20">
        <f t="shared" si="13"/>
        <v>306.25</v>
      </c>
      <c r="L121" s="8">
        <f t="shared" si="19"/>
        <v>1.4215946616651305</v>
      </c>
      <c r="M121" s="9">
        <f t="shared" si="20"/>
        <v>20205311.699999999</v>
      </c>
      <c r="N121" s="10">
        <f t="shared" si="17"/>
        <v>8518451.5500000007</v>
      </c>
      <c r="O121" s="11">
        <f t="shared" si="18"/>
        <v>27815.352000000003</v>
      </c>
      <c r="P121" s="24">
        <f t="shared" si="14"/>
        <v>28723763.25</v>
      </c>
    </row>
    <row r="122" spans="1:16">
      <c r="A122" s="30" t="s">
        <v>10477</v>
      </c>
      <c r="B122" s="18">
        <f>VLOOKUP(A122,TypeIDs!B:C,2,FALSE)</f>
        <v>21896</v>
      </c>
      <c r="C122" s="43">
        <v>875</v>
      </c>
      <c r="D122" s="43">
        <f t="shared" si="11"/>
        <v>925.1875</v>
      </c>
      <c r="E122" s="42">
        <f>INDEX(MARKET_INPUT[Column1.price],MATCH(B122,MARKET_INPUT[Column1.type_id]))</f>
        <v>918</v>
      </c>
      <c r="F122" s="42">
        <f t="shared" si="12"/>
        <v>877.149</v>
      </c>
      <c r="G122" s="19">
        <f>VLOOKUP(B122,TypeIDs!C:D,2,FALSE)</f>
        <v>1.2500000000000001E-2</v>
      </c>
      <c r="H122" s="15">
        <v>5000</v>
      </c>
      <c r="I122" s="17">
        <f t="shared" si="15"/>
        <v>15875.025</v>
      </c>
      <c r="J122" s="21">
        <f t="shared" si="16"/>
        <v>35000</v>
      </c>
      <c r="K122" s="20">
        <f t="shared" si="13"/>
        <v>437.5</v>
      </c>
      <c r="L122" s="8">
        <f t="shared" si="19"/>
        <v>0.94807701141660472</v>
      </c>
      <c r="M122" s="9">
        <f t="shared" si="20"/>
        <v>32381562.5</v>
      </c>
      <c r="N122" s="10">
        <f t="shared" si="17"/>
        <v>-1681347.5</v>
      </c>
      <c r="O122" s="11">
        <f t="shared" si="18"/>
        <v>-3843.08</v>
      </c>
      <c r="P122" s="24">
        <f t="shared" si="14"/>
        <v>30700215</v>
      </c>
    </row>
    <row r="123" spans="1:16">
      <c r="A123" s="30" t="s">
        <v>10481</v>
      </c>
      <c r="B123" s="18">
        <f>VLOOKUP(A123,TypeIDs!B:C,2,FALSE)</f>
        <v>21904</v>
      </c>
      <c r="C123" s="43">
        <v>698</v>
      </c>
      <c r="D123" s="43">
        <f t="shared" si="11"/>
        <v>740.31100000000004</v>
      </c>
      <c r="E123" s="42">
        <f>INDEX(MARKET_INPUT[Column1.price],MATCH(B123,MARKET_INPUT[Column1.type_id]))</f>
        <v>918</v>
      </c>
      <c r="F123" s="42">
        <f t="shared" si="12"/>
        <v>877.149</v>
      </c>
      <c r="G123" s="19">
        <f>VLOOKUP(B123,TypeIDs!C:D,2,FALSE)</f>
        <v>1.2500000000000001E-2</v>
      </c>
      <c r="H123" s="15">
        <v>2300</v>
      </c>
      <c r="I123" s="17">
        <f t="shared" si="15"/>
        <v>7221.1049999999996</v>
      </c>
      <c r="J123" s="21">
        <f t="shared" si="16"/>
        <v>16100</v>
      </c>
      <c r="K123" s="20">
        <f t="shared" si="13"/>
        <v>201.25</v>
      </c>
      <c r="L123" s="8">
        <f t="shared" si="19"/>
        <v>1.1848385340755438</v>
      </c>
      <c r="M123" s="9">
        <f t="shared" si="20"/>
        <v>11919007.100000001</v>
      </c>
      <c r="N123" s="10">
        <f t="shared" si="17"/>
        <v>2203091.7999999993</v>
      </c>
      <c r="O123" s="11">
        <f t="shared" si="18"/>
        <v>10947.039999999997</v>
      </c>
      <c r="P123" s="24">
        <f t="shared" si="14"/>
        <v>14122098.9</v>
      </c>
    </row>
    <row r="124" spans="1:16">
      <c r="A124" s="30" t="s">
        <v>10485</v>
      </c>
      <c r="B124" s="18">
        <f>VLOOKUP(A124,TypeIDs!B:C,2,FALSE)</f>
        <v>21912</v>
      </c>
      <c r="C124" s="43">
        <v>1080</v>
      </c>
      <c r="D124" s="43">
        <f t="shared" si="11"/>
        <v>1139.31</v>
      </c>
      <c r="E124" s="42">
        <f>INDEX(MARKET_INPUT[Column1.price],MATCH(B124,MARKET_INPUT[Column1.type_id]))</f>
        <v>780</v>
      </c>
      <c r="F124" s="42">
        <f t="shared" si="12"/>
        <v>745.29</v>
      </c>
      <c r="G124" s="19">
        <f>VLOOKUP(B124,TypeIDs!C:D,2,FALSE)</f>
        <v>1.2500000000000001E-2</v>
      </c>
      <c r="H124" s="15">
        <v>1300</v>
      </c>
      <c r="I124" s="17">
        <f t="shared" si="15"/>
        <v>4180.8249999999998</v>
      </c>
      <c r="J124" s="21">
        <f t="shared" si="16"/>
        <v>9100</v>
      </c>
      <c r="K124" s="20">
        <f t="shared" si="13"/>
        <v>113.75</v>
      </c>
      <c r="L124" s="8">
        <f t="shared" si="19"/>
        <v>0.65415909629512603</v>
      </c>
      <c r="M124" s="9">
        <f t="shared" si="20"/>
        <v>10367721</v>
      </c>
      <c r="N124" s="10">
        <f t="shared" si="17"/>
        <v>-3585582</v>
      </c>
      <c r="O124" s="11">
        <f t="shared" si="18"/>
        <v>-31521.599999999999</v>
      </c>
      <c r="P124" s="24">
        <f t="shared" si="14"/>
        <v>6782139</v>
      </c>
    </row>
    <row r="125" spans="1:16">
      <c r="A125" s="30" t="s">
        <v>10490</v>
      </c>
      <c r="B125" s="18">
        <f>VLOOKUP(A125,TypeIDs!B:C,2,FALSE)</f>
        <v>21922</v>
      </c>
      <c r="C125" s="43">
        <v>998.9</v>
      </c>
      <c r="D125" s="43">
        <f t="shared" si="11"/>
        <v>1054.60105</v>
      </c>
      <c r="E125" s="42">
        <f>INDEX(MARKET_INPUT[Column1.price],MATCH(B125,MARKET_INPUT[Column1.type_id]))</f>
        <v>839</v>
      </c>
      <c r="F125" s="42">
        <f t="shared" si="12"/>
        <v>801.66449999999998</v>
      </c>
      <c r="G125" s="19">
        <f>VLOOKUP(B125,TypeIDs!C:D,2,FALSE)</f>
        <v>1.2500000000000001E-2</v>
      </c>
      <c r="H125" s="15">
        <v>2500</v>
      </c>
      <c r="I125" s="17">
        <f t="shared" si="15"/>
        <v>7999.4750000000004</v>
      </c>
      <c r="J125" s="21">
        <f t="shared" si="16"/>
        <v>17500</v>
      </c>
      <c r="K125" s="20">
        <f t="shared" si="13"/>
        <v>218.75</v>
      </c>
      <c r="L125" s="8">
        <f t="shared" si="19"/>
        <v>0.76015901937514663</v>
      </c>
      <c r="M125" s="9">
        <f t="shared" si="20"/>
        <v>18455518.375</v>
      </c>
      <c r="N125" s="10">
        <f t="shared" si="17"/>
        <v>-4426389.625</v>
      </c>
      <c r="O125" s="11">
        <f t="shared" si="18"/>
        <v>-20234.923999999999</v>
      </c>
      <c r="P125" s="24">
        <f t="shared" si="14"/>
        <v>14029128.75</v>
      </c>
    </row>
    <row r="126" spans="1:16">
      <c r="A126" s="30" t="s">
        <v>10493</v>
      </c>
      <c r="B126" s="18">
        <f>VLOOKUP(A126,TypeIDs!B:C,2,FALSE)</f>
        <v>21928</v>
      </c>
      <c r="C126" s="43">
        <v>996.8</v>
      </c>
      <c r="D126" s="43">
        <f t="shared" si="11"/>
        <v>1052.4076</v>
      </c>
      <c r="E126" s="42">
        <f>INDEX(MARKET_INPUT[Column1.price],MATCH(B126,MARKET_INPUT[Column1.type_id]))</f>
        <v>1500</v>
      </c>
      <c r="F126" s="42">
        <f t="shared" si="12"/>
        <v>1433.25</v>
      </c>
      <c r="G126" s="19">
        <f>VLOOKUP(B126,TypeIDs!C:D,2,FALSE)</f>
        <v>1.2500000000000001E-2</v>
      </c>
      <c r="H126" s="15">
        <v>1900</v>
      </c>
      <c r="I126" s="17">
        <f t="shared" si="15"/>
        <v>6078.8090000000002</v>
      </c>
      <c r="J126" s="21">
        <f t="shared" si="16"/>
        <v>13300</v>
      </c>
      <c r="K126" s="20">
        <f t="shared" si="13"/>
        <v>166.25</v>
      </c>
      <c r="L126" s="8">
        <f t="shared" si="19"/>
        <v>1.3618772802476911</v>
      </c>
      <c r="M126" s="9">
        <f t="shared" si="20"/>
        <v>13997021.08</v>
      </c>
      <c r="N126" s="10">
        <f t="shared" si="17"/>
        <v>5065203.92</v>
      </c>
      <c r="O126" s="11">
        <f t="shared" si="18"/>
        <v>30467.392</v>
      </c>
      <c r="P126" s="24">
        <f t="shared" si="14"/>
        <v>19062225</v>
      </c>
    </row>
    <row r="127" spans="1:16">
      <c r="A127" s="30" t="s">
        <v>10498</v>
      </c>
      <c r="B127" s="18">
        <f>VLOOKUP(A127,TypeIDs!B:C,2,FALSE)</f>
        <v>21937</v>
      </c>
      <c r="C127" s="43">
        <v>774</v>
      </c>
      <c r="D127" s="43">
        <f t="shared" si="11"/>
        <v>819.69299999999998</v>
      </c>
      <c r="E127" s="42">
        <f>INDEX(MARKET_INPUT[Column1.price],MATCH(B127,MARKET_INPUT[Column1.type_id]))</f>
        <v>830</v>
      </c>
      <c r="F127" s="42">
        <f t="shared" si="12"/>
        <v>793.06500000000005</v>
      </c>
      <c r="G127" s="19">
        <f>VLOOKUP(B127,TypeIDs!C:D,2,FALSE)</f>
        <v>1.2500000000000001E-2</v>
      </c>
      <c r="H127" s="15">
        <v>2100</v>
      </c>
      <c r="I127" s="17">
        <f t="shared" si="15"/>
        <v>6625.1049999999996</v>
      </c>
      <c r="J127" s="21">
        <f t="shared" si="16"/>
        <v>14700</v>
      </c>
      <c r="K127" s="20">
        <f t="shared" si="13"/>
        <v>183.75</v>
      </c>
      <c r="L127" s="8">
        <f t="shared" si="19"/>
        <v>0.9675146670765763</v>
      </c>
      <c r="M127" s="9">
        <f t="shared" si="20"/>
        <v>12049487.1</v>
      </c>
      <c r="N127" s="10">
        <f t="shared" si="17"/>
        <v>-391431.59999999893</v>
      </c>
      <c r="O127" s="11">
        <f t="shared" si="18"/>
        <v>-2130.2399999999943</v>
      </c>
      <c r="P127" s="24">
        <f t="shared" si="14"/>
        <v>11658055.5</v>
      </c>
    </row>
    <row r="128" spans="1:16">
      <c r="A128" s="30" t="s">
        <v>15377</v>
      </c>
      <c r="B128" s="18">
        <f>VLOOKUP(A128,TypeIDs!B:C,2,FALSE)</f>
        <v>28336</v>
      </c>
      <c r="C128" s="43">
        <v>485</v>
      </c>
      <c r="D128" s="43">
        <f t="shared" si="11"/>
        <v>508.83249999999998</v>
      </c>
      <c r="E128" s="42">
        <f>INDEX(MARKET_INPUT[Column1.price],MATCH(B128,MARKET_INPUT[Column1.type_id]))</f>
        <v>588</v>
      </c>
      <c r="F128" s="42">
        <f t="shared" si="12"/>
        <v>561.83399999999995</v>
      </c>
      <c r="G128" s="19">
        <f>VLOOKUP(B128,TypeIDs!C:D,2,FALSE)</f>
        <v>2.5000000000000001E-3</v>
      </c>
      <c r="H128" s="15">
        <v>1500</v>
      </c>
      <c r="I128" s="17">
        <f t="shared" si="15"/>
        <v>4645.5050000000001</v>
      </c>
      <c r="J128" s="21">
        <f t="shared" si="16"/>
        <v>10500</v>
      </c>
      <c r="K128" s="20">
        <f t="shared" si="13"/>
        <v>26.25</v>
      </c>
      <c r="L128" s="8">
        <f t="shared" si="19"/>
        <v>1.1041629612888326</v>
      </c>
      <c r="M128" s="9">
        <f t="shared" si="20"/>
        <v>5342741.25</v>
      </c>
      <c r="N128" s="10">
        <f t="shared" si="17"/>
        <v>556515.74999999965</v>
      </c>
      <c r="O128" s="11">
        <f t="shared" si="18"/>
        <v>21200.599999999984</v>
      </c>
      <c r="P128" s="24">
        <f t="shared" si="14"/>
        <v>5899257</v>
      </c>
    </row>
    <row r="129" spans="1:16">
      <c r="A129" s="30" t="s">
        <v>10478</v>
      </c>
      <c r="B129" s="18">
        <f>VLOOKUP(A129,TypeIDs!B:C,2,FALSE)</f>
        <v>21898</v>
      </c>
      <c r="C129" s="43">
        <v>558</v>
      </c>
      <c r="D129" s="43">
        <f t="shared" si="11"/>
        <v>585.08100000000002</v>
      </c>
      <c r="E129" s="42">
        <f>INDEX(MARKET_INPUT[Column1.price],MATCH(B129,MARKET_INPUT[Column1.type_id]))</f>
        <v>1200</v>
      </c>
      <c r="F129" s="42">
        <f t="shared" si="12"/>
        <v>1146.5999999999999</v>
      </c>
      <c r="G129" s="19">
        <f>VLOOKUP(B129,TypeIDs!C:D,2,FALSE)</f>
        <v>2.5000000000000001E-3</v>
      </c>
      <c r="H129" s="15">
        <v>7000</v>
      </c>
      <c r="I129" s="17">
        <f t="shared" si="15"/>
        <v>21781.205000000002</v>
      </c>
      <c r="J129" s="21">
        <f t="shared" si="16"/>
        <v>49000</v>
      </c>
      <c r="K129" s="20">
        <f t="shared" si="13"/>
        <v>122.5</v>
      </c>
      <c r="L129" s="8">
        <f t="shared" si="19"/>
        <v>1.9597286529557443</v>
      </c>
      <c r="M129" s="9">
        <f t="shared" si="20"/>
        <v>28668969</v>
      </c>
      <c r="N129" s="10">
        <f t="shared" si="17"/>
        <v>27514430.999999996</v>
      </c>
      <c r="O129" s="11">
        <f t="shared" si="18"/>
        <v>224607.59999999995</v>
      </c>
      <c r="P129" s="24">
        <f t="shared" si="14"/>
        <v>56183400</v>
      </c>
    </row>
    <row r="130" spans="1:16">
      <c r="A130" s="35" t="s">
        <v>10482</v>
      </c>
      <c r="B130" s="18">
        <f>VLOOKUP(A130,TypeIDs!B:C,2,FALSE)</f>
        <v>21906</v>
      </c>
      <c r="C130" s="43">
        <v>485.4</v>
      </c>
      <c r="D130" s="43">
        <f t="shared" ref="D130:D193" si="21">(C130+(C130*TaxRate))+(G130*ShippingCost)</f>
        <v>509.25029999999998</v>
      </c>
      <c r="E130" s="42">
        <f>INDEX(MARKET_INPUT[Column1.price],MATCH(B130,MARKET_INPUT[Column1.type_id]))</f>
        <v>598</v>
      </c>
      <c r="F130" s="42">
        <f t="shared" ref="F130:F193" si="22"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15"/>
        <v>1238.837</v>
      </c>
      <c r="J130" s="21">
        <f t="shared" si="16"/>
        <v>2800</v>
      </c>
      <c r="K130" s="20">
        <f t="shared" ref="K130:K193" si="23">(G130*H130)*7</f>
        <v>7</v>
      </c>
      <c r="L130" s="8">
        <f t="shared" si="19"/>
        <v>1.1220199575729264</v>
      </c>
      <c r="M130" s="9">
        <f t="shared" si="20"/>
        <v>1425900.8399999999</v>
      </c>
      <c r="N130" s="10">
        <f t="shared" si="17"/>
        <v>173988.36000000007</v>
      </c>
      <c r="O130" s="11">
        <f t="shared" si="18"/>
        <v>24855.48000000001</v>
      </c>
      <c r="P130" s="24">
        <f t="shared" ref="P130:P193" si="24"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43">
        <v>453.8</v>
      </c>
      <c r="D131" s="43">
        <f t="shared" si="21"/>
        <v>476.2441</v>
      </c>
      <c r="E131" s="42">
        <f>INDEX(MARKET_INPUT[Column1.price],MATCH(B131,MARKET_INPUT[Column1.type_id]))</f>
        <v>807</v>
      </c>
      <c r="F131" s="42">
        <f t="shared" si="22"/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25">((C131/(5000/H131))+(G131*2)+(H131*3))</f>
        <v>3090.7649999999999</v>
      </c>
      <c r="J131" s="21">
        <f t="shared" ref="J131:J194" si="26">H131*7</f>
        <v>7000</v>
      </c>
      <c r="K131" s="20">
        <f t="shared" si="23"/>
        <v>17.5</v>
      </c>
      <c r="L131" s="8">
        <f t="shared" si="19"/>
        <v>1.6191035227523027</v>
      </c>
      <c r="M131" s="9">
        <f t="shared" si="20"/>
        <v>3333708.7</v>
      </c>
      <c r="N131" s="10">
        <f t="shared" ref="N131:N194" si="27">(F131-D131)*J131</f>
        <v>2063910.7999999996</v>
      </c>
      <c r="O131" s="11">
        <f t="shared" ref="O131:O194" si="28">(F131-D131)/G131</f>
        <v>117937.75999999998</v>
      </c>
      <c r="P131" s="24">
        <f t="shared" si="24"/>
        <v>5397619.5</v>
      </c>
    </row>
    <row r="132" spans="1:16">
      <c r="A132" s="30" t="s">
        <v>118</v>
      </c>
      <c r="B132" s="18">
        <f>VLOOKUP(A132,TypeIDs!B:C,2,FALSE)</f>
        <v>193</v>
      </c>
      <c r="C132" s="43">
        <v>148.80000000000001</v>
      </c>
      <c r="D132" s="43">
        <f t="shared" si="21"/>
        <v>166.67160000000001</v>
      </c>
      <c r="E132" s="42">
        <f>INDEX(MARKET_INPUT[Column1.price],MATCH(B132,MARKET_INPUT[Column1.type_id]))</f>
        <v>230</v>
      </c>
      <c r="F132" s="42">
        <f t="shared" si="22"/>
        <v>219.76499999999999</v>
      </c>
      <c r="G132" s="19">
        <f>VLOOKUP(B132,TypeIDs!C:D,2,FALSE)</f>
        <v>1.2500000000000001E-2</v>
      </c>
      <c r="H132" s="15">
        <v>3000</v>
      </c>
      <c r="I132" s="17">
        <f t="shared" si="25"/>
        <v>9089.3050000000003</v>
      </c>
      <c r="J132" s="21">
        <f t="shared" si="26"/>
        <v>21000</v>
      </c>
      <c r="K132" s="20">
        <f t="shared" si="23"/>
        <v>262.5</v>
      </c>
      <c r="L132" s="8">
        <f t="shared" ref="L132:L195" si="29">F132/D132</f>
        <v>1.3185509708912615</v>
      </c>
      <c r="M132" s="9">
        <f t="shared" ref="M132:M195" si="30">D132*J132</f>
        <v>3500103.6</v>
      </c>
      <c r="N132" s="10">
        <f t="shared" si="27"/>
        <v>1114961.3999999994</v>
      </c>
      <c r="O132" s="11">
        <f t="shared" si="28"/>
        <v>4247.4719999999979</v>
      </c>
      <c r="P132" s="24">
        <f t="shared" si="24"/>
        <v>4615065</v>
      </c>
    </row>
    <row r="133" spans="1:16">
      <c r="A133" s="33" t="s">
        <v>25849</v>
      </c>
      <c r="B133" s="18">
        <f>VLOOKUP(A133,TypeIDs!B:C,2,FALSE)</f>
        <v>41155</v>
      </c>
      <c r="C133" s="43">
        <v>22990</v>
      </c>
      <c r="D133" s="43">
        <f t="shared" si="21"/>
        <v>24913.055</v>
      </c>
      <c r="E133" s="42">
        <f>INDEX(MARKET_INPUT[Column1.price],MATCH(B133,MARKET_INPUT[Column1.type_id]))</f>
        <v>33500</v>
      </c>
      <c r="F133" s="42">
        <f t="shared" si="22"/>
        <v>32009.25</v>
      </c>
      <c r="G133" s="19">
        <f>VLOOKUP(B133,TypeIDs!C:D,2,FALSE)</f>
        <v>1</v>
      </c>
      <c r="H133" s="15">
        <v>3</v>
      </c>
      <c r="I133" s="17">
        <f t="shared" si="25"/>
        <v>24.793999999999997</v>
      </c>
      <c r="J133" s="21">
        <f t="shared" si="26"/>
        <v>21</v>
      </c>
      <c r="K133" s="20">
        <f t="shared" si="23"/>
        <v>21</v>
      </c>
      <c r="L133" s="8">
        <f t="shared" si="29"/>
        <v>1.2848384110258657</v>
      </c>
      <c r="M133" s="9">
        <f t="shared" si="30"/>
        <v>523174.15500000003</v>
      </c>
      <c r="N133" s="10">
        <f t="shared" si="27"/>
        <v>149020.095</v>
      </c>
      <c r="O133" s="11">
        <f t="shared" si="28"/>
        <v>7096.1949999999997</v>
      </c>
      <c r="P133" s="24">
        <f t="shared" si="24"/>
        <v>672194.25</v>
      </c>
    </row>
    <row r="134" spans="1:16">
      <c r="A134" s="13" t="s">
        <v>21250</v>
      </c>
      <c r="B134" s="18">
        <f>VLOOKUP(A134,TypeIDs!B:C,2,FALSE)</f>
        <v>35795</v>
      </c>
      <c r="C134" s="43">
        <v>8897</v>
      </c>
      <c r="D134" s="43">
        <f t="shared" si="21"/>
        <v>10192.916499999999</v>
      </c>
      <c r="E134" s="42">
        <f>INDEX(MARKET_INPUT[Column1.price],MATCH(B134,MARKET_INPUT[Column1.type_id]))</f>
        <v>178600</v>
      </c>
      <c r="F134" s="42">
        <f t="shared" si="22"/>
        <v>170652.3</v>
      </c>
      <c r="G134" s="19">
        <f>VLOOKUP(B134,TypeIDs!C:D,2,FALSE)</f>
        <v>1</v>
      </c>
      <c r="H134" s="15">
        <v>3</v>
      </c>
      <c r="I134" s="17">
        <f t="shared" si="25"/>
        <v>16.338200000000001</v>
      </c>
      <c r="J134" s="21">
        <f t="shared" si="26"/>
        <v>21</v>
      </c>
      <c r="K134" s="20">
        <f t="shared" si="23"/>
        <v>21</v>
      </c>
      <c r="L134" s="8">
        <f t="shared" si="29"/>
        <v>16.742244479291085</v>
      </c>
      <c r="M134" s="9">
        <f t="shared" si="30"/>
        <v>214051.24649999998</v>
      </c>
      <c r="N134" s="10">
        <f t="shared" si="27"/>
        <v>3369647.0534999999</v>
      </c>
      <c r="O134" s="11">
        <f t="shared" si="28"/>
        <v>160459.3835</v>
      </c>
      <c r="P134" s="24">
        <f t="shared" si="24"/>
        <v>3583698.3</v>
      </c>
    </row>
    <row r="135" spans="1:16">
      <c r="A135" s="13" t="s">
        <v>21249</v>
      </c>
      <c r="B135" s="18">
        <f>VLOOKUP(A135,TypeIDs!B:C,2,FALSE)</f>
        <v>35794</v>
      </c>
      <c r="C135" s="43">
        <v>11620</v>
      </c>
      <c r="D135" s="43">
        <f t="shared" si="21"/>
        <v>13037.09</v>
      </c>
      <c r="E135" s="42">
        <f>INDEX(MARKET_INPUT[Column1.price],MATCH(B135,MARKET_INPUT[Column1.type_id]))</f>
        <v>39970</v>
      </c>
      <c r="F135" s="42">
        <f t="shared" si="22"/>
        <v>38191.334999999999</v>
      </c>
      <c r="G135" s="19">
        <f>VLOOKUP(B135,TypeIDs!C:D,2,FALSE)</f>
        <v>1</v>
      </c>
      <c r="H135" s="15">
        <v>7</v>
      </c>
      <c r="I135" s="17">
        <f t="shared" si="25"/>
        <v>39.268000000000001</v>
      </c>
      <c r="J135" s="21">
        <f t="shared" si="26"/>
        <v>49</v>
      </c>
      <c r="K135" s="20">
        <f t="shared" si="23"/>
        <v>49</v>
      </c>
      <c r="L135" s="8">
        <f t="shared" si="29"/>
        <v>2.9294370906390919</v>
      </c>
      <c r="M135" s="9">
        <f t="shared" si="30"/>
        <v>638817.41</v>
      </c>
      <c r="N135" s="10">
        <f t="shared" si="27"/>
        <v>1232558.0049999999</v>
      </c>
      <c r="O135" s="11">
        <f t="shared" si="28"/>
        <v>25154.244999999999</v>
      </c>
      <c r="P135" s="24">
        <f t="shared" si="24"/>
        <v>1871375.415</v>
      </c>
    </row>
    <row r="136" spans="1:16">
      <c r="A136" s="33" t="s">
        <v>15916</v>
      </c>
      <c r="B136" s="18">
        <f>VLOOKUP(A136,TypeIDs!B:C,2,FALSE)</f>
        <v>29005</v>
      </c>
      <c r="C136" s="43">
        <v>499700</v>
      </c>
      <c r="D136" s="43">
        <f t="shared" si="21"/>
        <v>522836.65</v>
      </c>
      <c r="E136" s="42">
        <f>INDEX(MARKET_INPUT[Column1.price],MATCH(B136,MARKET_INPUT[Column1.type_id]))</f>
        <v>18990</v>
      </c>
      <c r="F136" s="42">
        <f t="shared" si="22"/>
        <v>18144.945</v>
      </c>
      <c r="G136" s="19">
        <f>VLOOKUP(B136,TypeIDs!C:D,2,FALSE)</f>
        <v>1</v>
      </c>
      <c r="H136" s="15">
        <v>2</v>
      </c>
      <c r="I136" s="17">
        <f t="shared" si="25"/>
        <v>207.88</v>
      </c>
      <c r="J136" s="21">
        <f t="shared" si="26"/>
        <v>14</v>
      </c>
      <c r="K136" s="20">
        <f t="shared" si="23"/>
        <v>14</v>
      </c>
      <c r="L136" s="8">
        <f t="shared" si="29"/>
        <v>3.4704806941135438E-2</v>
      </c>
      <c r="M136" s="9">
        <f t="shared" si="30"/>
        <v>7319713.1000000006</v>
      </c>
      <c r="N136" s="10">
        <f t="shared" si="27"/>
        <v>-7065683.8700000001</v>
      </c>
      <c r="O136" s="11">
        <f t="shared" si="28"/>
        <v>-504691.70500000002</v>
      </c>
      <c r="P136" s="24">
        <f t="shared" si="24"/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43">
        <v>76890</v>
      </c>
      <c r="D137" s="43">
        <f t="shared" si="21"/>
        <v>81211.604999999996</v>
      </c>
      <c r="E137" s="42">
        <f>INDEX(MARKET_INPUT[Column1.price],MATCH(B137,MARKET_INPUT[Column1.type_id]))</f>
        <v>10490</v>
      </c>
      <c r="F137" s="42">
        <f t="shared" si="22"/>
        <v>10023.195</v>
      </c>
      <c r="G137" s="19">
        <f>VLOOKUP(B137,TypeIDs!C:D,2,FALSE)</f>
        <v>1</v>
      </c>
      <c r="H137" s="15">
        <v>7</v>
      </c>
      <c r="I137" s="17">
        <f t="shared" si="25"/>
        <v>130.64599999999999</v>
      </c>
      <c r="J137" s="21">
        <f t="shared" si="26"/>
        <v>49</v>
      </c>
      <c r="K137" s="20">
        <f t="shared" si="23"/>
        <v>49</v>
      </c>
      <c r="L137" s="8">
        <f t="shared" si="29"/>
        <v>0.12342072293731912</v>
      </c>
      <c r="M137" s="9">
        <f t="shared" si="30"/>
        <v>3979368.645</v>
      </c>
      <c r="N137" s="10">
        <f t="shared" si="27"/>
        <v>-3488232.0900000003</v>
      </c>
      <c r="O137" s="11">
        <f t="shared" si="28"/>
        <v>-71188.41</v>
      </c>
      <c r="P137" s="24">
        <f t="shared" si="24"/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43">
        <v>29000</v>
      </c>
      <c r="D138" s="43">
        <f t="shared" si="21"/>
        <v>31190.5</v>
      </c>
      <c r="E138" s="42">
        <f>INDEX(MARKET_INPUT[Column1.price],MATCH(B138,MARKET_INPUT[Column1.type_id]))</f>
        <v>32960</v>
      </c>
      <c r="F138" s="42">
        <f t="shared" si="22"/>
        <v>31493.279999999999</v>
      </c>
      <c r="G138" s="19">
        <f>VLOOKUP(B138,TypeIDs!C:D,2,FALSE)</f>
        <v>1</v>
      </c>
      <c r="H138" s="15">
        <v>7</v>
      </c>
      <c r="I138" s="17">
        <f t="shared" si="25"/>
        <v>63.599999999999994</v>
      </c>
      <c r="J138" s="21">
        <f t="shared" si="26"/>
        <v>49</v>
      </c>
      <c r="K138" s="20">
        <f t="shared" si="23"/>
        <v>49</v>
      </c>
      <c r="L138" s="8">
        <f t="shared" si="29"/>
        <v>1.0097074429714175</v>
      </c>
      <c r="M138" s="9">
        <f t="shared" si="30"/>
        <v>1528334.5</v>
      </c>
      <c r="N138" s="10">
        <f t="shared" si="27"/>
        <v>14836.219999999943</v>
      </c>
      <c r="O138" s="11">
        <f t="shared" si="28"/>
        <v>302.77999999999884</v>
      </c>
      <c r="P138" s="24">
        <f t="shared" si="24"/>
        <v>1543170.72</v>
      </c>
    </row>
    <row r="139" spans="1:16">
      <c r="A139" s="33" t="s">
        <v>15926</v>
      </c>
      <c r="B139" s="18">
        <f>VLOOKUP(A139,TypeIDs!B:C,2,FALSE)</f>
        <v>29015</v>
      </c>
      <c r="C139" s="43">
        <v>8990</v>
      </c>
      <c r="D139" s="43">
        <f t="shared" si="21"/>
        <v>10290.055</v>
      </c>
      <c r="E139" s="42">
        <f>INDEX(MARKET_INPUT[Column1.price],MATCH(B139,MARKET_INPUT[Column1.type_id]))</f>
        <v>48000</v>
      </c>
      <c r="F139" s="42">
        <f t="shared" si="22"/>
        <v>45864</v>
      </c>
      <c r="G139" s="19">
        <f>VLOOKUP(B139,TypeIDs!C:D,2,FALSE)</f>
        <v>1</v>
      </c>
      <c r="H139" s="15">
        <v>2</v>
      </c>
      <c r="I139" s="17">
        <f t="shared" si="25"/>
        <v>11.596</v>
      </c>
      <c r="J139" s="21">
        <f t="shared" si="26"/>
        <v>14</v>
      </c>
      <c r="K139" s="20">
        <f t="shared" si="23"/>
        <v>14</v>
      </c>
      <c r="L139" s="8">
        <f t="shared" si="29"/>
        <v>4.4571190338632789</v>
      </c>
      <c r="M139" s="9">
        <f t="shared" si="30"/>
        <v>144060.77000000002</v>
      </c>
      <c r="N139" s="10">
        <f t="shared" si="27"/>
        <v>498035.23</v>
      </c>
      <c r="O139" s="11">
        <f t="shared" si="28"/>
        <v>35573.945</v>
      </c>
      <c r="P139" s="24">
        <f t="shared" si="24"/>
        <v>642096</v>
      </c>
    </row>
    <row r="140" spans="1:16">
      <c r="A140" s="13" t="s">
        <v>15920</v>
      </c>
      <c r="B140" s="18">
        <f>VLOOKUP(A140,TypeIDs!B:C,2,FALSE)</f>
        <v>29009</v>
      </c>
      <c r="C140" s="43">
        <v>13390</v>
      </c>
      <c r="D140" s="43">
        <f t="shared" si="21"/>
        <v>14885.855</v>
      </c>
      <c r="E140" s="42">
        <f>INDEX(MARKET_INPUT[Column1.price],MATCH(B140,MARKET_INPUT[Column1.type_id]))</f>
        <v>9480</v>
      </c>
      <c r="F140" s="42">
        <f t="shared" si="22"/>
        <v>9058.14</v>
      </c>
      <c r="G140" s="19">
        <f>VLOOKUP(B140,TypeIDs!C:D,2,FALSE)</f>
        <v>1</v>
      </c>
      <c r="H140" s="15">
        <v>10</v>
      </c>
      <c r="I140" s="17">
        <f t="shared" si="25"/>
        <v>58.78</v>
      </c>
      <c r="J140" s="21">
        <f t="shared" si="26"/>
        <v>70</v>
      </c>
      <c r="K140" s="20">
        <f t="shared" si="23"/>
        <v>70</v>
      </c>
      <c r="L140" s="8">
        <f t="shared" si="29"/>
        <v>0.60850653187203552</v>
      </c>
      <c r="M140" s="9">
        <f t="shared" si="30"/>
        <v>1042009.85</v>
      </c>
      <c r="N140" s="10">
        <f t="shared" si="27"/>
        <v>-407940.05</v>
      </c>
      <c r="O140" s="11">
        <f t="shared" si="28"/>
        <v>-5827.7150000000001</v>
      </c>
      <c r="P140" s="24">
        <f t="shared" si="24"/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43">
        <v>9000</v>
      </c>
      <c r="D141" s="43">
        <f t="shared" si="21"/>
        <v>10300.5</v>
      </c>
      <c r="E141" s="42">
        <f>INDEX(MARKET_INPUT[Column1.price],MATCH(B141,MARKET_INPUT[Column1.type_id]))</f>
        <v>2749</v>
      </c>
      <c r="F141" s="42">
        <f t="shared" si="22"/>
        <v>2626.6695</v>
      </c>
      <c r="G141" s="19">
        <f>VLOOKUP(B141,TypeIDs!C:D,2,FALSE)</f>
        <v>1</v>
      </c>
      <c r="H141" s="15">
        <v>7</v>
      </c>
      <c r="I141" s="17">
        <f t="shared" si="25"/>
        <v>35.6</v>
      </c>
      <c r="J141" s="21">
        <f t="shared" si="26"/>
        <v>49</v>
      </c>
      <c r="K141" s="20">
        <f t="shared" si="23"/>
        <v>49</v>
      </c>
      <c r="L141" s="8">
        <f t="shared" si="29"/>
        <v>0.25500407747196735</v>
      </c>
      <c r="M141" s="9">
        <f t="shared" si="30"/>
        <v>504724.5</v>
      </c>
      <c r="N141" s="10">
        <f t="shared" si="27"/>
        <v>-376017.69449999998</v>
      </c>
      <c r="O141" s="11">
        <f t="shared" si="28"/>
        <v>-7673.8305</v>
      </c>
      <c r="P141" s="24">
        <f t="shared" si="24"/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43">
        <v>106800000</v>
      </c>
      <c r="D142" s="43">
        <f t="shared" si="21"/>
        <v>111597600</v>
      </c>
      <c r="E142" s="42">
        <f>INDEX(MARKET_INPUT[Column1.price],MATCH(B142,MARKET_INPUT[Column1.type_id]))</f>
        <v>119000000</v>
      </c>
      <c r="F142" s="42">
        <f t="shared" si="22"/>
        <v>113704500</v>
      </c>
      <c r="G142" s="19">
        <f>VLOOKUP(B142,TypeIDs!C:D,2,FALSE)</f>
        <v>50</v>
      </c>
      <c r="H142" s="15">
        <v>1.4</v>
      </c>
      <c r="I142" s="17">
        <f t="shared" si="25"/>
        <v>30008.2</v>
      </c>
      <c r="J142" s="21">
        <f t="shared" si="26"/>
        <v>9.7999999999999989</v>
      </c>
      <c r="K142" s="20">
        <f t="shared" si="23"/>
        <v>490</v>
      </c>
      <c r="L142" s="8">
        <f t="shared" si="29"/>
        <v>1.0188794382674897</v>
      </c>
      <c r="M142" s="9">
        <f t="shared" si="30"/>
        <v>1093656480</v>
      </c>
      <c r="N142" s="10">
        <f t="shared" si="27"/>
        <v>20647619.999999996</v>
      </c>
      <c r="O142" s="11">
        <f t="shared" si="28"/>
        <v>42138</v>
      </c>
      <c r="P142" s="24">
        <f t="shared" si="24"/>
        <v>1114304100</v>
      </c>
    </row>
    <row r="143" spans="1:16">
      <c r="A143" s="27" t="s">
        <v>1039</v>
      </c>
      <c r="B143" s="18">
        <f>VLOOKUP(A143,TypeIDs!B:C,2,FALSE)</f>
        <v>2193</v>
      </c>
      <c r="C143" s="43">
        <v>87900</v>
      </c>
      <c r="D143" s="43">
        <f t="shared" si="21"/>
        <v>114311.55</v>
      </c>
      <c r="E143" s="42">
        <f>INDEX(MARKET_INPUT[Column1.price],MATCH(B143,MARKET_INPUT[Column1.type_id]))</f>
        <v>110000</v>
      </c>
      <c r="F143" s="42">
        <f t="shared" si="22"/>
        <v>105105</v>
      </c>
      <c r="G143" s="19">
        <f>VLOOKUP(B143,TypeIDs!C:D,2,FALSE)</f>
        <v>25</v>
      </c>
      <c r="H143" s="15">
        <v>5</v>
      </c>
      <c r="I143" s="17">
        <f t="shared" si="25"/>
        <v>152.9</v>
      </c>
      <c r="J143" s="21">
        <f t="shared" si="26"/>
        <v>35</v>
      </c>
      <c r="K143" s="20">
        <f t="shared" si="23"/>
        <v>875</v>
      </c>
      <c r="L143" s="8">
        <f t="shared" si="29"/>
        <v>0.91946089437156608</v>
      </c>
      <c r="M143" s="9">
        <f t="shared" si="30"/>
        <v>4000904.25</v>
      </c>
      <c r="N143" s="10">
        <f t="shared" si="27"/>
        <v>-322229.25000000012</v>
      </c>
      <c r="O143" s="11">
        <f t="shared" si="28"/>
        <v>-368.26200000000011</v>
      </c>
      <c r="P143" s="24">
        <f t="shared" si="24"/>
        <v>3678675</v>
      </c>
    </row>
    <row r="144" spans="1:16">
      <c r="A144" s="36" t="s">
        <v>1259</v>
      </c>
      <c r="B144" s="18">
        <f>VLOOKUP(A144,TypeIDs!B:C,2,FALSE)</f>
        <v>2478</v>
      </c>
      <c r="C144" s="43">
        <v>1633000</v>
      </c>
      <c r="D144" s="43">
        <f t="shared" si="21"/>
        <v>1728168.5</v>
      </c>
      <c r="E144" s="42">
        <f>INDEX(MARKET_INPUT[Column1.price],MATCH(B144,MARKET_INPUT[Column1.type_id]))</f>
        <v>1798000</v>
      </c>
      <c r="F144" s="42">
        <f t="shared" si="22"/>
        <v>1717989</v>
      </c>
      <c r="G144" s="19">
        <f>VLOOKUP(B144,TypeIDs!C:D,2,FALSE)</f>
        <v>25</v>
      </c>
      <c r="H144" s="15">
        <v>5</v>
      </c>
      <c r="I144" s="17">
        <f t="shared" si="25"/>
        <v>1698</v>
      </c>
      <c r="J144" s="21">
        <f t="shared" si="26"/>
        <v>35</v>
      </c>
      <c r="K144" s="20">
        <f t="shared" si="23"/>
        <v>875</v>
      </c>
      <c r="L144" s="8">
        <f t="shared" si="29"/>
        <v>0.99410966002447099</v>
      </c>
      <c r="M144" s="9">
        <f t="shared" si="30"/>
        <v>60485897.5</v>
      </c>
      <c r="N144" s="10">
        <f t="shared" si="27"/>
        <v>-356282.5</v>
      </c>
      <c r="O144" s="11">
        <f t="shared" si="28"/>
        <v>-407.18</v>
      </c>
      <c r="P144" s="24">
        <f t="shared" si="24"/>
        <v>60129615</v>
      </c>
    </row>
    <row r="145" spans="1:16">
      <c r="A145" s="27" t="s">
        <v>1227</v>
      </c>
      <c r="B145" s="18">
        <f>VLOOKUP(A145,TypeIDs!B:C,2,FALSE)</f>
        <v>2446</v>
      </c>
      <c r="C145" s="43">
        <v>1538000</v>
      </c>
      <c r="D145" s="43">
        <f t="shared" si="21"/>
        <v>1628941</v>
      </c>
      <c r="E145" s="42">
        <f>INDEX(MARKET_INPUT[Column1.price],MATCH(B145,MARKET_INPUT[Column1.type_id]))</f>
        <v>2391000</v>
      </c>
      <c r="F145" s="42">
        <f t="shared" si="22"/>
        <v>2284600.5</v>
      </c>
      <c r="G145" s="19">
        <f>VLOOKUP(B145,TypeIDs!C:D,2,FALSE)</f>
        <v>25</v>
      </c>
      <c r="H145" s="15">
        <v>10</v>
      </c>
      <c r="I145" s="17">
        <f t="shared" si="25"/>
        <v>3156</v>
      </c>
      <c r="J145" s="21">
        <f t="shared" si="26"/>
        <v>70</v>
      </c>
      <c r="K145" s="20">
        <f t="shared" si="23"/>
        <v>1750</v>
      </c>
      <c r="L145" s="8">
        <f t="shared" si="29"/>
        <v>1.4025065978448574</v>
      </c>
      <c r="M145" s="9">
        <f t="shared" si="30"/>
        <v>114025870</v>
      </c>
      <c r="N145" s="10">
        <f t="shared" si="27"/>
        <v>45896165</v>
      </c>
      <c r="O145" s="11">
        <f t="shared" si="28"/>
        <v>26226.38</v>
      </c>
      <c r="P145" s="24">
        <f t="shared" si="24"/>
        <v>159922035</v>
      </c>
    </row>
    <row r="146" spans="1:16">
      <c r="A146" s="27" t="s">
        <v>1041</v>
      </c>
      <c r="B146" s="18">
        <f>VLOOKUP(A146,TypeIDs!B:C,2,FALSE)</f>
        <v>2195</v>
      </c>
      <c r="C146" s="43">
        <v>1531000</v>
      </c>
      <c r="D146" s="43">
        <f t="shared" si="21"/>
        <v>1621629.5</v>
      </c>
      <c r="E146" s="42">
        <f>INDEX(MARKET_INPUT[Column1.price],MATCH(B146,MARKET_INPUT[Column1.type_id]))</f>
        <v>1968000</v>
      </c>
      <c r="F146" s="42">
        <f t="shared" si="22"/>
        <v>1880424</v>
      </c>
      <c r="G146" s="19">
        <f>VLOOKUP(B146,TypeIDs!C:D,2,FALSE)</f>
        <v>25</v>
      </c>
      <c r="H146" s="15">
        <v>60</v>
      </c>
      <c r="I146" s="17">
        <f t="shared" si="25"/>
        <v>18602</v>
      </c>
      <c r="J146" s="21">
        <f t="shared" si="26"/>
        <v>420</v>
      </c>
      <c r="K146" s="20">
        <f t="shared" si="23"/>
        <v>10500</v>
      </c>
      <c r="L146" s="8">
        <f t="shared" si="29"/>
        <v>1.1595891663293003</v>
      </c>
      <c r="M146" s="9">
        <f t="shared" si="30"/>
        <v>681084390</v>
      </c>
      <c r="N146" s="10">
        <f t="shared" si="27"/>
        <v>108693690</v>
      </c>
      <c r="O146" s="11">
        <f t="shared" si="28"/>
        <v>10351.780000000001</v>
      </c>
      <c r="P146" s="24">
        <f t="shared" si="24"/>
        <v>789778080</v>
      </c>
    </row>
    <row r="147" spans="1:16">
      <c r="A147" s="27" t="s">
        <v>1217</v>
      </c>
      <c r="B147" s="18">
        <f>VLOOKUP(A147,TypeIDs!B:C,2,FALSE)</f>
        <v>2436</v>
      </c>
      <c r="C147" s="43">
        <v>1599000</v>
      </c>
      <c r="D147" s="43">
        <f t="shared" si="21"/>
        <v>1692655.5</v>
      </c>
      <c r="E147" s="42">
        <f>INDEX(MARKET_INPUT[Column1.price],MATCH(B147,MARKET_INPUT[Column1.type_id]))</f>
        <v>2244000</v>
      </c>
      <c r="F147" s="42">
        <f t="shared" si="22"/>
        <v>2144142</v>
      </c>
      <c r="G147" s="19">
        <f>VLOOKUP(B147,TypeIDs!C:D,2,FALSE)</f>
        <v>25</v>
      </c>
      <c r="H147" s="15">
        <v>5</v>
      </c>
      <c r="I147" s="17">
        <f t="shared" si="25"/>
        <v>1664</v>
      </c>
      <c r="J147" s="21">
        <f t="shared" si="26"/>
        <v>35</v>
      </c>
      <c r="K147" s="20">
        <f t="shared" si="23"/>
        <v>875</v>
      </c>
      <c r="L147" s="8">
        <f t="shared" si="29"/>
        <v>1.2667326576494744</v>
      </c>
      <c r="M147" s="9">
        <f t="shared" si="30"/>
        <v>59242942.5</v>
      </c>
      <c r="N147" s="10">
        <f t="shared" si="27"/>
        <v>15802027.5</v>
      </c>
      <c r="O147" s="11">
        <f t="shared" si="28"/>
        <v>18059.46</v>
      </c>
      <c r="P147" s="24">
        <f t="shared" si="24"/>
        <v>75044970</v>
      </c>
    </row>
    <row r="148" spans="1:16">
      <c r="A148" s="27" t="s">
        <v>18133</v>
      </c>
      <c r="B148" s="18">
        <f>VLOOKUP(A148,TypeIDs!B:C,2,FALSE)</f>
        <v>31870</v>
      </c>
      <c r="C148" s="43">
        <v>2272000</v>
      </c>
      <c r="D148" s="43">
        <f t="shared" si="21"/>
        <v>2395604</v>
      </c>
      <c r="E148" s="42">
        <f>INDEX(MARKET_INPUT[Column1.price],MATCH(B148,MARKET_INPUT[Column1.type_id]))</f>
        <v>3597000</v>
      </c>
      <c r="F148" s="42">
        <f t="shared" si="22"/>
        <v>3436933.5</v>
      </c>
      <c r="G148" s="19">
        <f>VLOOKUP(B148,TypeIDs!C:D,2,FALSE)</f>
        <v>25</v>
      </c>
      <c r="H148" s="15">
        <v>20</v>
      </c>
      <c r="I148" s="17">
        <f t="shared" si="25"/>
        <v>9198</v>
      </c>
      <c r="J148" s="21">
        <f t="shared" si="26"/>
        <v>140</v>
      </c>
      <c r="K148" s="20">
        <f t="shared" si="23"/>
        <v>3500</v>
      </c>
      <c r="L148" s="8">
        <f t="shared" si="29"/>
        <v>1.4346834869202088</v>
      </c>
      <c r="M148" s="9">
        <f t="shared" si="30"/>
        <v>335384560</v>
      </c>
      <c r="N148" s="10">
        <f t="shared" si="27"/>
        <v>145786130</v>
      </c>
      <c r="O148" s="11">
        <f t="shared" si="28"/>
        <v>41653.18</v>
      </c>
      <c r="P148" s="24">
        <f t="shared" si="24"/>
        <v>481170690</v>
      </c>
    </row>
    <row r="149" spans="1:16">
      <c r="A149" s="27" t="s">
        <v>1049</v>
      </c>
      <c r="B149" s="18">
        <f>VLOOKUP(A149,TypeIDs!B:C,2,FALSE)</f>
        <v>2203</v>
      </c>
      <c r="C149" s="43">
        <v>3600</v>
      </c>
      <c r="D149" s="43">
        <f t="shared" si="21"/>
        <v>8260.2000000000007</v>
      </c>
      <c r="E149" s="42">
        <f>INDEX(MARKET_INPUT[Column1.price],MATCH(B149,MARKET_INPUT[Column1.type_id]))</f>
        <v>40000</v>
      </c>
      <c r="F149" s="42">
        <f t="shared" si="22"/>
        <v>38220</v>
      </c>
      <c r="G149" s="19">
        <f>VLOOKUP(B149,TypeIDs!C:D,2,FALSE)</f>
        <v>5</v>
      </c>
      <c r="H149" s="15">
        <v>15</v>
      </c>
      <c r="I149" s="17">
        <f t="shared" si="25"/>
        <v>65.8</v>
      </c>
      <c r="J149" s="21">
        <f t="shared" si="26"/>
        <v>105</v>
      </c>
      <c r="K149" s="20">
        <f t="shared" si="23"/>
        <v>525</v>
      </c>
      <c r="L149" s="8">
        <f t="shared" si="29"/>
        <v>4.6270066100094427</v>
      </c>
      <c r="M149" s="9">
        <f t="shared" si="30"/>
        <v>867321.00000000012</v>
      </c>
      <c r="N149" s="10">
        <f t="shared" si="27"/>
        <v>3145779</v>
      </c>
      <c r="O149" s="11">
        <f t="shared" si="28"/>
        <v>5991.96</v>
      </c>
      <c r="P149" s="24">
        <f t="shared" si="24"/>
        <v>4013100</v>
      </c>
    </row>
    <row r="150" spans="1:16">
      <c r="A150" s="37" t="s">
        <v>1235</v>
      </c>
      <c r="B150" s="18">
        <f>VLOOKUP(A150,TypeIDs!B:C,2,FALSE)</f>
        <v>2454</v>
      </c>
      <c r="C150" s="43">
        <v>5498</v>
      </c>
      <c r="D150" s="43">
        <f t="shared" si="21"/>
        <v>10242.661</v>
      </c>
      <c r="E150" s="42">
        <f>INDEX(MARKET_INPUT[Column1.price],MATCH(B150,MARKET_INPUT[Column1.type_id]))</f>
        <v>2391000</v>
      </c>
      <c r="F150" s="42">
        <f t="shared" si="22"/>
        <v>2284600.5</v>
      </c>
      <c r="G150" s="19">
        <f>VLOOKUP(B150,TypeIDs!C:D,2,FALSE)</f>
        <v>5</v>
      </c>
      <c r="H150" s="15">
        <v>5</v>
      </c>
      <c r="I150" s="17">
        <f t="shared" si="25"/>
        <v>30.498000000000001</v>
      </c>
      <c r="J150" s="21">
        <f t="shared" si="26"/>
        <v>35</v>
      </c>
      <c r="K150" s="20">
        <f t="shared" si="23"/>
        <v>175</v>
      </c>
      <c r="L150" s="8">
        <f t="shared" si="29"/>
        <v>223.04755570842383</v>
      </c>
      <c r="M150" s="9">
        <f t="shared" si="30"/>
        <v>358493.13500000001</v>
      </c>
      <c r="N150" s="10">
        <f t="shared" si="27"/>
        <v>79602524.36500001</v>
      </c>
      <c r="O150" s="11">
        <f t="shared" si="28"/>
        <v>454871.56780000002</v>
      </c>
      <c r="P150" s="24">
        <f t="shared" si="24"/>
        <v>79961017.500000015</v>
      </c>
    </row>
    <row r="151" spans="1:16">
      <c r="A151" s="37" t="s">
        <v>1267</v>
      </c>
      <c r="B151" s="18">
        <f>VLOOKUP(A151,TypeIDs!B:C,2,FALSE)</f>
        <v>2486</v>
      </c>
      <c r="C151" s="43">
        <v>7163</v>
      </c>
      <c r="D151" s="43">
        <f t="shared" si="21"/>
        <v>11981.753499999999</v>
      </c>
      <c r="E151" s="42">
        <f>INDEX(MARKET_INPUT[Column1.price],MATCH(B151,MARKET_INPUT[Column1.type_id]))</f>
        <v>16290</v>
      </c>
      <c r="F151" s="42">
        <f t="shared" si="22"/>
        <v>15565.094999999999</v>
      </c>
      <c r="G151" s="19">
        <f>VLOOKUP(B151,TypeIDs!C:D,2,FALSE)</f>
        <v>5</v>
      </c>
      <c r="H151" s="15">
        <v>5</v>
      </c>
      <c r="I151" s="17">
        <f t="shared" si="25"/>
        <v>32.162999999999997</v>
      </c>
      <c r="J151" s="21">
        <f t="shared" si="26"/>
        <v>35</v>
      </c>
      <c r="K151" s="20">
        <f t="shared" si="23"/>
        <v>175</v>
      </c>
      <c r="L151" s="8">
        <f t="shared" si="29"/>
        <v>1.2990665347939265</v>
      </c>
      <c r="M151" s="9">
        <f t="shared" si="30"/>
        <v>419361.37249999994</v>
      </c>
      <c r="N151" s="10">
        <f t="shared" si="27"/>
        <v>125416.95250000001</v>
      </c>
      <c r="O151" s="11">
        <f t="shared" si="28"/>
        <v>716.66830000000004</v>
      </c>
      <c r="P151" s="24">
        <f t="shared" si="24"/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43">
        <v>1200000</v>
      </c>
      <c r="D152" s="43">
        <f t="shared" si="21"/>
        <v>1257900</v>
      </c>
      <c r="E152" s="42">
        <f>INDEX(MARKET_INPUT[Column1.price],MATCH(B152,MARKET_INPUT[Column1.type_id]))</f>
        <v>1749000</v>
      </c>
      <c r="F152" s="42">
        <f t="shared" si="22"/>
        <v>1671169.5</v>
      </c>
      <c r="G152" s="19">
        <f>VLOOKUP(B152,TypeIDs!C:D,2,FALSE)</f>
        <v>5</v>
      </c>
      <c r="H152" s="15">
        <v>5</v>
      </c>
      <c r="I152" s="17">
        <f t="shared" si="25"/>
        <v>1225</v>
      </c>
      <c r="J152" s="21">
        <f t="shared" si="26"/>
        <v>35</v>
      </c>
      <c r="K152" s="20">
        <f t="shared" si="23"/>
        <v>175</v>
      </c>
      <c r="L152" s="8">
        <f t="shared" si="29"/>
        <v>1.3285392320534224</v>
      </c>
      <c r="M152" s="9">
        <f t="shared" si="30"/>
        <v>44026500</v>
      </c>
      <c r="N152" s="10">
        <f t="shared" si="27"/>
        <v>14464432.5</v>
      </c>
      <c r="O152" s="11">
        <f t="shared" si="28"/>
        <v>82653.899999999994</v>
      </c>
      <c r="P152" s="24">
        <f t="shared" si="24"/>
        <v>58490932.5</v>
      </c>
    </row>
    <row r="153" spans="1:16">
      <c r="A153" s="37" t="s">
        <v>18151</v>
      </c>
      <c r="B153" s="18">
        <f>VLOOKUP(A153,TypeIDs!B:C,2,FALSE)</f>
        <v>31888</v>
      </c>
      <c r="C153" s="43">
        <v>1149000</v>
      </c>
      <c r="D153" s="43">
        <f t="shared" si="21"/>
        <v>1204630.5</v>
      </c>
      <c r="E153" s="42">
        <f>INDEX(MARKET_INPUT[Column1.price],MATCH(B153,MARKET_INPUT[Column1.type_id]))</f>
        <v>1742000</v>
      </c>
      <c r="F153" s="42">
        <f t="shared" si="22"/>
        <v>1664481</v>
      </c>
      <c r="G153" s="19">
        <f>VLOOKUP(B153,TypeIDs!C:D,2,FALSE)</f>
        <v>5</v>
      </c>
      <c r="H153" s="15">
        <v>5</v>
      </c>
      <c r="I153" s="17">
        <f t="shared" si="25"/>
        <v>1174</v>
      </c>
      <c r="J153" s="21">
        <f t="shared" si="26"/>
        <v>35</v>
      </c>
      <c r="K153" s="20">
        <f t="shared" si="23"/>
        <v>175</v>
      </c>
      <c r="L153" s="8">
        <f t="shared" si="29"/>
        <v>1.3817357272624262</v>
      </c>
      <c r="M153" s="9">
        <f t="shared" si="30"/>
        <v>42162067.5</v>
      </c>
      <c r="N153" s="10">
        <f t="shared" si="27"/>
        <v>16094767.5</v>
      </c>
      <c r="O153" s="11">
        <f t="shared" si="28"/>
        <v>91970.1</v>
      </c>
      <c r="P153" s="24">
        <f t="shared" si="24"/>
        <v>58256835</v>
      </c>
    </row>
    <row r="154" spans="1:16">
      <c r="A154" s="27" t="s">
        <v>1051</v>
      </c>
      <c r="B154" s="18">
        <f>VLOOKUP(A154,TypeIDs!B:C,2,FALSE)</f>
        <v>2205</v>
      </c>
      <c r="C154" s="43">
        <v>333600</v>
      </c>
      <c r="D154" s="43">
        <f t="shared" si="21"/>
        <v>352945.2</v>
      </c>
      <c r="E154" s="42">
        <f>INDEX(MARKET_INPUT[Column1.price],MATCH(B154,MARKET_INPUT[Column1.type_id]))</f>
        <v>590000</v>
      </c>
      <c r="F154" s="42">
        <f t="shared" si="22"/>
        <v>563745</v>
      </c>
      <c r="G154" s="19">
        <f>VLOOKUP(B154,TypeIDs!C:D,2,FALSE)</f>
        <v>5</v>
      </c>
      <c r="H154" s="15">
        <v>50</v>
      </c>
      <c r="I154" s="17">
        <f t="shared" si="25"/>
        <v>3496</v>
      </c>
      <c r="J154" s="21">
        <f t="shared" si="26"/>
        <v>350</v>
      </c>
      <c r="K154" s="20">
        <f t="shared" si="23"/>
        <v>1750</v>
      </c>
      <c r="L154" s="8">
        <f t="shared" si="29"/>
        <v>1.5972592912440797</v>
      </c>
      <c r="M154" s="9">
        <f t="shared" si="30"/>
        <v>123530820</v>
      </c>
      <c r="N154" s="10">
        <f t="shared" si="27"/>
        <v>73779930</v>
      </c>
      <c r="O154" s="11">
        <f t="shared" si="28"/>
        <v>42159.96</v>
      </c>
      <c r="P154" s="24">
        <f t="shared" si="24"/>
        <v>197310750</v>
      </c>
    </row>
    <row r="155" spans="1:16">
      <c r="A155" s="27" t="s">
        <v>1237</v>
      </c>
      <c r="B155" s="18">
        <f>VLOOKUP(A155,TypeIDs!B:C,2,FALSE)</f>
        <v>2456</v>
      </c>
      <c r="C155" s="43">
        <v>324800</v>
      </c>
      <c r="D155" s="43">
        <f t="shared" si="21"/>
        <v>343753.6</v>
      </c>
      <c r="E155" s="42">
        <f>INDEX(MARKET_INPUT[Column1.price],MATCH(B155,MARKET_INPUT[Column1.type_id]))</f>
        <v>399700</v>
      </c>
      <c r="F155" s="42">
        <f t="shared" si="22"/>
        <v>381913.35</v>
      </c>
      <c r="G155" s="19">
        <f>VLOOKUP(B155,TypeIDs!C:D,2,FALSE)</f>
        <v>5</v>
      </c>
      <c r="H155" s="15">
        <v>30</v>
      </c>
      <c r="I155" s="17">
        <f t="shared" si="25"/>
        <v>2048.8000000000002</v>
      </c>
      <c r="J155" s="21">
        <f t="shared" si="26"/>
        <v>210</v>
      </c>
      <c r="K155" s="20">
        <f t="shared" si="23"/>
        <v>1050</v>
      </c>
      <c r="L155" s="8">
        <f t="shared" si="29"/>
        <v>1.1110090192509985</v>
      </c>
      <c r="M155" s="9">
        <f t="shared" si="30"/>
        <v>72188256</v>
      </c>
      <c r="N155" s="10">
        <f t="shared" si="27"/>
        <v>8013547.5</v>
      </c>
      <c r="O155" s="11">
        <f t="shared" si="28"/>
        <v>7631.95</v>
      </c>
      <c r="P155" s="24">
        <f t="shared" si="24"/>
        <v>80201803.5</v>
      </c>
    </row>
    <row r="156" spans="1:16">
      <c r="A156" s="27" t="s">
        <v>1247</v>
      </c>
      <c r="B156" s="18">
        <f>VLOOKUP(A156,TypeIDs!B:C,2,FALSE)</f>
        <v>2466</v>
      </c>
      <c r="C156" s="43">
        <v>353700</v>
      </c>
      <c r="D156" s="43">
        <f t="shared" si="21"/>
        <v>373939.65</v>
      </c>
      <c r="E156" s="42">
        <f>INDEX(MARKET_INPUT[Column1.price],MATCH(B156,MARKET_INPUT[Column1.type_id]))</f>
        <v>699900</v>
      </c>
      <c r="F156" s="42">
        <f t="shared" si="22"/>
        <v>668754.44999999995</v>
      </c>
      <c r="G156" s="19">
        <f>VLOOKUP(B156,TypeIDs!C:D,2,FALSE)</f>
        <v>5</v>
      </c>
      <c r="H156" s="15">
        <v>5</v>
      </c>
      <c r="I156" s="17">
        <f t="shared" si="25"/>
        <v>378.7</v>
      </c>
      <c r="J156" s="21">
        <f t="shared" si="26"/>
        <v>35</v>
      </c>
      <c r="K156" s="20">
        <f t="shared" si="23"/>
        <v>175</v>
      </c>
      <c r="L156" s="8">
        <f t="shared" si="29"/>
        <v>1.7884020857376315</v>
      </c>
      <c r="M156" s="9">
        <f t="shared" si="30"/>
        <v>13087887.75</v>
      </c>
      <c r="N156" s="10">
        <f t="shared" si="27"/>
        <v>10318517.999999998</v>
      </c>
      <c r="O156" s="11">
        <f t="shared" si="28"/>
        <v>58962.959999999985</v>
      </c>
      <c r="P156" s="24">
        <f t="shared" si="24"/>
        <v>23406405.75</v>
      </c>
    </row>
    <row r="157" spans="1:16">
      <c r="A157" s="27" t="s">
        <v>1269</v>
      </c>
      <c r="B157" s="18">
        <f>VLOOKUP(A157,TypeIDs!B:C,2,FALSE)</f>
        <v>2488</v>
      </c>
      <c r="C157" s="43">
        <v>308500</v>
      </c>
      <c r="D157" s="43">
        <f t="shared" si="21"/>
        <v>326728.25</v>
      </c>
      <c r="E157" s="42">
        <f>INDEX(MARKET_INPUT[Column1.price],MATCH(B157,MARKET_INPUT[Column1.type_id]))</f>
        <v>542800</v>
      </c>
      <c r="F157" s="42">
        <f t="shared" si="22"/>
        <v>518645.4</v>
      </c>
      <c r="G157" s="19">
        <f>VLOOKUP(B157,TypeIDs!C:D,2,FALSE)</f>
        <v>5</v>
      </c>
      <c r="H157" s="15">
        <v>75</v>
      </c>
      <c r="I157" s="17">
        <f t="shared" si="25"/>
        <v>4862.5</v>
      </c>
      <c r="J157" s="21">
        <f t="shared" si="26"/>
        <v>525</v>
      </c>
      <c r="K157" s="20">
        <f t="shared" si="23"/>
        <v>2625</v>
      </c>
      <c r="L157" s="8">
        <f t="shared" si="29"/>
        <v>1.5873907444489419</v>
      </c>
      <c r="M157" s="9">
        <f t="shared" si="30"/>
        <v>171532331.25</v>
      </c>
      <c r="N157" s="10">
        <f t="shared" si="27"/>
        <v>100756503.75000001</v>
      </c>
      <c r="O157" s="11">
        <f t="shared" si="28"/>
        <v>38383.430000000008</v>
      </c>
      <c r="P157" s="24">
        <f t="shared" si="24"/>
        <v>272288835</v>
      </c>
    </row>
    <row r="158" spans="1:16">
      <c r="A158" s="27" t="s">
        <v>1020</v>
      </c>
      <c r="B158" s="18">
        <f>VLOOKUP(A158,TypeIDs!B:C,2,FALSE)</f>
        <v>2173</v>
      </c>
      <c r="C158" s="43">
        <v>33940</v>
      </c>
      <c r="D158" s="43">
        <f t="shared" si="21"/>
        <v>44450.33</v>
      </c>
      <c r="E158" s="42">
        <f>INDEX(MARKET_INPUT[Column1.price],MATCH(B158,MARKET_INPUT[Column1.type_id]))</f>
        <v>300000</v>
      </c>
      <c r="F158" s="42">
        <f t="shared" si="22"/>
        <v>286650</v>
      </c>
      <c r="G158" s="19">
        <f>VLOOKUP(B158,TypeIDs!C:D,2,FALSE)</f>
        <v>10</v>
      </c>
      <c r="H158" s="15">
        <v>10</v>
      </c>
      <c r="I158" s="17">
        <f t="shared" si="25"/>
        <v>117.88</v>
      </c>
      <c r="J158" s="21">
        <f t="shared" si="26"/>
        <v>70</v>
      </c>
      <c r="K158" s="20">
        <f t="shared" si="23"/>
        <v>700</v>
      </c>
      <c r="L158" s="8">
        <f t="shared" si="29"/>
        <v>6.4487710214974783</v>
      </c>
      <c r="M158" s="9">
        <f t="shared" si="30"/>
        <v>3111523.1</v>
      </c>
      <c r="N158" s="10">
        <f t="shared" si="27"/>
        <v>16953976.899999999</v>
      </c>
      <c r="O158" s="11">
        <f t="shared" si="28"/>
        <v>24219.966999999997</v>
      </c>
      <c r="P158" s="24">
        <f t="shared" si="24"/>
        <v>20065500</v>
      </c>
    </row>
    <row r="159" spans="1:16">
      <c r="A159" s="27" t="s">
        <v>1031</v>
      </c>
      <c r="B159" s="18">
        <f>VLOOKUP(A159,TypeIDs!B:C,2,FALSE)</f>
        <v>2185</v>
      </c>
      <c r="C159" s="43">
        <v>840900</v>
      </c>
      <c r="D159" s="43">
        <f t="shared" si="21"/>
        <v>887320.05</v>
      </c>
      <c r="E159" s="42">
        <f>INDEX(MARKET_INPUT[Column1.price],MATCH(B159,MARKET_INPUT[Column1.type_id]))</f>
        <v>1494000</v>
      </c>
      <c r="F159" s="42">
        <f t="shared" si="22"/>
        <v>1427517</v>
      </c>
      <c r="G159" s="19">
        <f>VLOOKUP(B159,TypeIDs!C:D,2,FALSE)</f>
        <v>10</v>
      </c>
      <c r="H159" s="15">
        <v>15</v>
      </c>
      <c r="I159" s="17">
        <f t="shared" si="25"/>
        <v>2587.7000000000003</v>
      </c>
      <c r="J159" s="21">
        <f t="shared" si="26"/>
        <v>105</v>
      </c>
      <c r="K159" s="20">
        <f t="shared" si="23"/>
        <v>1050</v>
      </c>
      <c r="L159" s="8">
        <f t="shared" si="29"/>
        <v>1.6087960595503279</v>
      </c>
      <c r="M159" s="9">
        <f t="shared" si="30"/>
        <v>93168605.25</v>
      </c>
      <c r="N159" s="10">
        <f t="shared" si="27"/>
        <v>56720679.749999993</v>
      </c>
      <c r="O159" s="11">
        <f t="shared" si="28"/>
        <v>54019.694999999992</v>
      </c>
      <c r="P159" s="24">
        <f t="shared" si="24"/>
        <v>149889285</v>
      </c>
    </row>
    <row r="160" spans="1:16">
      <c r="A160" s="27" t="s">
        <v>1022</v>
      </c>
      <c r="B160" s="18">
        <f>VLOOKUP(A160,TypeIDs!B:C,2,FALSE)</f>
        <v>2175</v>
      </c>
      <c r="C160" s="43">
        <v>957200</v>
      </c>
      <c r="D160" s="43">
        <f t="shared" si="21"/>
        <v>1008795.4</v>
      </c>
      <c r="E160" s="42">
        <f>INDEX(MARKET_INPUT[Column1.price],MATCH(B160,MARKET_INPUT[Column1.type_id]))</f>
        <v>1593000</v>
      </c>
      <c r="F160" s="42">
        <f t="shared" si="22"/>
        <v>1522111.5</v>
      </c>
      <c r="G160" s="19">
        <f>VLOOKUP(B160,TypeIDs!C:D,2,FALSE)</f>
        <v>10</v>
      </c>
      <c r="H160" s="15">
        <v>70</v>
      </c>
      <c r="I160" s="17">
        <f t="shared" si="25"/>
        <v>13630.8</v>
      </c>
      <c r="J160" s="21">
        <f t="shared" si="26"/>
        <v>490</v>
      </c>
      <c r="K160" s="20">
        <f t="shared" si="23"/>
        <v>4900</v>
      </c>
      <c r="L160" s="8">
        <f t="shared" si="29"/>
        <v>1.5088406430084831</v>
      </c>
      <c r="M160" s="9">
        <f t="shared" si="30"/>
        <v>494309746</v>
      </c>
      <c r="N160" s="10">
        <f t="shared" si="27"/>
        <v>251524889</v>
      </c>
      <c r="O160" s="11">
        <f t="shared" si="28"/>
        <v>51331.61</v>
      </c>
      <c r="P160" s="24">
        <f t="shared" si="24"/>
        <v>745834635</v>
      </c>
    </row>
    <row r="161" spans="1:16">
      <c r="A161" s="27" t="s">
        <v>10259</v>
      </c>
      <c r="B161" s="18">
        <f>VLOOKUP(A161,TypeIDs!B:C,2,FALSE)</f>
        <v>21640</v>
      </c>
      <c r="C161" s="43">
        <v>1119000</v>
      </c>
      <c r="D161" s="43">
        <f t="shared" si="21"/>
        <v>1177795.5</v>
      </c>
      <c r="E161" s="42">
        <f>INDEX(MARKET_INPUT[Column1.price],MATCH(B161,MARKET_INPUT[Column1.type_id]))</f>
        <v>1500000</v>
      </c>
      <c r="F161" s="42">
        <f t="shared" si="22"/>
        <v>1433250</v>
      </c>
      <c r="G161" s="19">
        <f>VLOOKUP(B161,TypeIDs!C:D,2,FALSE)</f>
        <v>10</v>
      </c>
      <c r="H161" s="15">
        <v>10</v>
      </c>
      <c r="I161" s="17">
        <f t="shared" si="25"/>
        <v>2288</v>
      </c>
      <c r="J161" s="21">
        <f t="shared" si="26"/>
        <v>70</v>
      </c>
      <c r="K161" s="20">
        <f t="shared" si="23"/>
        <v>700</v>
      </c>
      <c r="L161" s="8">
        <f t="shared" si="29"/>
        <v>1.2168920665769227</v>
      </c>
      <c r="M161" s="9">
        <f t="shared" si="30"/>
        <v>82445685</v>
      </c>
      <c r="N161" s="10">
        <f t="shared" si="27"/>
        <v>17881815</v>
      </c>
      <c r="O161" s="11">
        <f t="shared" si="28"/>
        <v>25545.45</v>
      </c>
      <c r="P161" s="24">
        <f t="shared" si="24"/>
        <v>100327500</v>
      </c>
    </row>
    <row r="162" spans="1:16">
      <c r="A162" s="27" t="s">
        <v>10257</v>
      </c>
      <c r="B162" s="18">
        <f>VLOOKUP(A162,TypeIDs!B:C,2,FALSE)</f>
        <v>21638</v>
      </c>
      <c r="C162" s="43">
        <v>879900</v>
      </c>
      <c r="D162" s="43">
        <f t="shared" si="21"/>
        <v>928055.55</v>
      </c>
      <c r="E162" s="42">
        <f>INDEX(MARKET_INPUT[Column1.price],MATCH(B162,MARKET_INPUT[Column1.type_id]))</f>
        <v>1394000</v>
      </c>
      <c r="F162" s="42">
        <f t="shared" si="22"/>
        <v>1331967</v>
      </c>
      <c r="G162" s="19">
        <f>VLOOKUP(B162,TypeIDs!C:D,2,FALSE)</f>
        <v>10</v>
      </c>
      <c r="H162" s="15">
        <v>5</v>
      </c>
      <c r="I162" s="17">
        <f t="shared" si="25"/>
        <v>914.9</v>
      </c>
      <c r="J162" s="21">
        <f t="shared" si="26"/>
        <v>35</v>
      </c>
      <c r="K162" s="20">
        <f t="shared" si="23"/>
        <v>350</v>
      </c>
      <c r="L162" s="8">
        <f t="shared" si="29"/>
        <v>1.4352233548950815</v>
      </c>
      <c r="M162" s="9">
        <f t="shared" si="30"/>
        <v>32481944.25</v>
      </c>
      <c r="N162" s="10">
        <f t="shared" si="27"/>
        <v>14136900.749999998</v>
      </c>
      <c r="O162" s="11">
        <f t="shared" si="28"/>
        <v>40391.144999999997</v>
      </c>
      <c r="P162" s="24">
        <f t="shared" si="24"/>
        <v>46618845</v>
      </c>
    </row>
    <row r="163" spans="1:16">
      <c r="A163" s="27" t="s">
        <v>18129</v>
      </c>
      <c r="B163" s="18">
        <f>VLOOKUP(A163,TypeIDs!B:C,2,FALSE)</f>
        <v>31866</v>
      </c>
      <c r="C163" s="43">
        <v>1845000</v>
      </c>
      <c r="D163" s="43">
        <f t="shared" si="21"/>
        <v>1936102.5</v>
      </c>
      <c r="E163" s="42">
        <f>INDEX(MARKET_INPUT[Column1.price],MATCH(B163,MARKET_INPUT[Column1.type_id]))</f>
        <v>2247000</v>
      </c>
      <c r="F163" s="42">
        <f t="shared" si="22"/>
        <v>2147008.5</v>
      </c>
      <c r="G163" s="19">
        <f>VLOOKUP(B163,TypeIDs!C:D,2,FALSE)</f>
        <v>10</v>
      </c>
      <c r="H163" s="15">
        <v>5</v>
      </c>
      <c r="I163" s="17">
        <f t="shared" si="25"/>
        <v>1880</v>
      </c>
      <c r="J163" s="21">
        <f t="shared" si="26"/>
        <v>35</v>
      </c>
      <c r="K163" s="20">
        <f t="shared" si="23"/>
        <v>350</v>
      </c>
      <c r="L163" s="8">
        <f t="shared" si="29"/>
        <v>1.1089332821996769</v>
      </c>
      <c r="M163" s="9">
        <f t="shared" si="30"/>
        <v>67763587.5</v>
      </c>
      <c r="N163" s="10">
        <f t="shared" si="27"/>
        <v>7381710</v>
      </c>
      <c r="O163" s="11">
        <f t="shared" si="28"/>
        <v>21090.6</v>
      </c>
      <c r="P163" s="24">
        <f t="shared" si="24"/>
        <v>75145297.5</v>
      </c>
    </row>
    <row r="164" spans="1:16">
      <c r="A164" s="27" t="s">
        <v>11840</v>
      </c>
      <c r="B164" s="18">
        <f>VLOOKUP(A164,TypeIDs!B:C,2,FALSE)</f>
        <v>23707</v>
      </c>
      <c r="C164" s="43">
        <v>5890</v>
      </c>
      <c r="D164" s="43">
        <f t="shared" si="21"/>
        <v>10652.105</v>
      </c>
      <c r="E164" s="42">
        <f>INDEX(MARKET_INPUT[Column1.price],MATCH(B164,MARKET_INPUT[Column1.type_id]))</f>
        <v>18750</v>
      </c>
      <c r="F164" s="42">
        <f t="shared" si="22"/>
        <v>17915.625</v>
      </c>
      <c r="G164" s="19">
        <f>VLOOKUP(B164,TypeIDs!C:D,2,FALSE)</f>
        <v>5</v>
      </c>
      <c r="H164" s="15">
        <v>55</v>
      </c>
      <c r="I164" s="17">
        <f t="shared" si="25"/>
        <v>239.79000000000002</v>
      </c>
      <c r="J164" s="21">
        <f t="shared" si="26"/>
        <v>385</v>
      </c>
      <c r="K164" s="20">
        <f t="shared" si="23"/>
        <v>1925</v>
      </c>
      <c r="L164" s="8">
        <f t="shared" si="29"/>
        <v>1.6818858807719226</v>
      </c>
      <c r="M164" s="9">
        <f t="shared" si="30"/>
        <v>4101060.4249999998</v>
      </c>
      <c r="N164" s="10">
        <f t="shared" si="27"/>
        <v>2796455.2</v>
      </c>
      <c r="O164" s="11">
        <f t="shared" si="28"/>
        <v>1452.7040000000002</v>
      </c>
      <c r="P164" s="24">
        <f t="shared" si="24"/>
        <v>6897515.625</v>
      </c>
    </row>
    <row r="165" spans="1:16">
      <c r="A165" s="27" t="s">
        <v>11838</v>
      </c>
      <c r="B165" s="18">
        <f>VLOOKUP(A165,TypeIDs!B:C,2,FALSE)</f>
        <v>23705</v>
      </c>
      <c r="C165" s="43">
        <v>58870</v>
      </c>
      <c r="D165" s="43">
        <f t="shared" si="21"/>
        <v>70489.714999999997</v>
      </c>
      <c r="E165" s="42">
        <f>INDEX(MARKET_INPUT[Column1.price],MATCH(B165,MARKET_INPUT[Column1.type_id]))</f>
        <v>245000</v>
      </c>
      <c r="F165" s="42">
        <f t="shared" si="22"/>
        <v>234097.5</v>
      </c>
      <c r="G165" s="19">
        <f>VLOOKUP(B165,TypeIDs!C:D,2,FALSE)</f>
        <v>10</v>
      </c>
      <c r="H165" s="15">
        <v>10</v>
      </c>
      <c r="I165" s="17">
        <f t="shared" si="25"/>
        <v>167.74</v>
      </c>
      <c r="J165" s="21">
        <f t="shared" si="26"/>
        <v>70</v>
      </c>
      <c r="K165" s="20">
        <f t="shared" si="23"/>
        <v>700</v>
      </c>
      <c r="L165" s="8">
        <f t="shared" si="29"/>
        <v>3.3210164064360312</v>
      </c>
      <c r="M165" s="9">
        <f t="shared" si="30"/>
        <v>4934280.05</v>
      </c>
      <c r="N165" s="10">
        <f t="shared" si="27"/>
        <v>11452544.950000001</v>
      </c>
      <c r="O165" s="11">
        <f t="shared" si="28"/>
        <v>16360.7785</v>
      </c>
      <c r="P165" s="24">
        <f t="shared" si="24"/>
        <v>16386825</v>
      </c>
    </row>
    <row r="166" spans="1:16">
      <c r="A166" s="27" t="s">
        <v>11844</v>
      </c>
      <c r="B166" s="18">
        <f>VLOOKUP(A166,TypeIDs!B:C,2,FALSE)</f>
        <v>23711</v>
      </c>
      <c r="C166" s="43">
        <v>13020</v>
      </c>
      <c r="D166" s="43">
        <f t="shared" si="21"/>
        <v>18099.39</v>
      </c>
      <c r="E166" s="42">
        <f>INDEX(MARKET_INPUT[Column1.price],MATCH(B166,MARKET_INPUT[Column1.type_id]))</f>
        <v>18750</v>
      </c>
      <c r="F166" s="42">
        <f t="shared" si="22"/>
        <v>17915.625</v>
      </c>
      <c r="G166" s="19">
        <f>VLOOKUP(B166,TypeIDs!C:D,2,FALSE)</f>
        <v>5</v>
      </c>
      <c r="H166" s="15">
        <v>5</v>
      </c>
      <c r="I166" s="17">
        <f t="shared" si="25"/>
        <v>38.019999999999996</v>
      </c>
      <c r="J166" s="21">
        <f t="shared" si="26"/>
        <v>35</v>
      </c>
      <c r="K166" s="20">
        <f t="shared" si="23"/>
        <v>175</v>
      </c>
      <c r="L166" s="8">
        <f t="shared" si="29"/>
        <v>0.98984689539260717</v>
      </c>
      <c r="M166" s="9">
        <f t="shared" si="30"/>
        <v>633478.65</v>
      </c>
      <c r="N166" s="10">
        <f t="shared" si="27"/>
        <v>-6431.7749999999796</v>
      </c>
      <c r="O166" s="11">
        <f t="shared" si="28"/>
        <v>-36.752999999999886</v>
      </c>
      <c r="P166" s="24">
        <f t="shared" si="24"/>
        <v>627046.875</v>
      </c>
    </row>
    <row r="167" spans="1:16">
      <c r="A167" s="37" t="s">
        <v>15267</v>
      </c>
      <c r="B167" s="18">
        <f>VLOOKUP(A167,TypeIDs!B:C,2,FALSE)</f>
        <v>28201</v>
      </c>
      <c r="C167" s="43">
        <v>505500</v>
      </c>
      <c r="D167" s="43">
        <f t="shared" si="21"/>
        <v>532494.75</v>
      </c>
      <c r="E167" s="42">
        <f>INDEX(MARKET_INPUT[Column1.price],MATCH(B167,MARKET_INPUT[Column1.type_id]))</f>
        <v>2500000</v>
      </c>
      <c r="F167" s="42">
        <f t="shared" si="22"/>
        <v>2388750</v>
      </c>
      <c r="G167" s="19">
        <f>VLOOKUP(B167,TypeIDs!C:D,2,FALSE)</f>
        <v>5</v>
      </c>
      <c r="H167" s="15">
        <v>5</v>
      </c>
      <c r="I167" s="17">
        <f t="shared" si="25"/>
        <v>530.5</v>
      </c>
      <c r="J167" s="21">
        <f t="shared" si="26"/>
        <v>35</v>
      </c>
      <c r="K167" s="20">
        <f t="shared" si="23"/>
        <v>175</v>
      </c>
      <c r="L167" s="8">
        <f t="shared" si="29"/>
        <v>4.4859597207296407</v>
      </c>
      <c r="M167" s="9">
        <f t="shared" si="30"/>
        <v>18637316.25</v>
      </c>
      <c r="N167" s="10">
        <f t="shared" si="27"/>
        <v>64968933.75</v>
      </c>
      <c r="O167" s="11">
        <f t="shared" si="28"/>
        <v>371251.05</v>
      </c>
      <c r="P167" s="24">
        <f t="shared" si="24"/>
        <v>83606250</v>
      </c>
    </row>
    <row r="168" spans="1:16">
      <c r="A168" s="27" t="s">
        <v>3901</v>
      </c>
      <c r="B168" s="18">
        <f>VLOOKUP(A168,TypeIDs!B:C,2,FALSE)</f>
        <v>10250</v>
      </c>
      <c r="C168" s="43">
        <v>705400</v>
      </c>
      <c r="D168" s="43">
        <f t="shared" si="21"/>
        <v>741290.3</v>
      </c>
      <c r="E168" s="42">
        <f>INDEX(MARKET_INPUT[Column1.price],MATCH(B168,MARKET_INPUT[Column1.type_id]))</f>
        <v>1750000</v>
      </c>
      <c r="F168" s="42">
        <f t="shared" si="22"/>
        <v>1672125</v>
      </c>
      <c r="G168" s="19">
        <f>VLOOKUP(B168,TypeIDs!C:D,2,FALSE)</f>
        <v>5</v>
      </c>
      <c r="H168" s="15">
        <v>15</v>
      </c>
      <c r="I168" s="17">
        <f t="shared" si="25"/>
        <v>2171.2000000000003</v>
      </c>
      <c r="J168" s="21">
        <f t="shared" si="26"/>
        <v>105</v>
      </c>
      <c r="K168" s="20">
        <f t="shared" si="23"/>
        <v>525</v>
      </c>
      <c r="L168" s="8">
        <f t="shared" si="29"/>
        <v>2.2556952384241367</v>
      </c>
      <c r="M168" s="9">
        <f t="shared" si="30"/>
        <v>77835481.5</v>
      </c>
      <c r="N168" s="10">
        <f t="shared" si="27"/>
        <v>97737643.5</v>
      </c>
      <c r="O168" s="11">
        <f t="shared" si="28"/>
        <v>186166.94</v>
      </c>
      <c r="P168" s="24">
        <f t="shared" si="24"/>
        <v>175573125</v>
      </c>
    </row>
    <row r="169" spans="1:16">
      <c r="A169" s="27" t="s">
        <v>18671</v>
      </c>
      <c r="B169" s="18">
        <f>VLOOKUP(A169,TypeIDs!B:C,2,FALSE)</f>
        <v>32787</v>
      </c>
      <c r="C169" s="43">
        <v>32450</v>
      </c>
      <c r="D169" s="43">
        <f t="shared" si="21"/>
        <v>38394.025000000001</v>
      </c>
      <c r="E169" s="42">
        <f>INDEX(MARKET_INPUT[Column1.price],MATCH(B169,MARKET_INPUT[Column1.type_id]))</f>
        <v>47980</v>
      </c>
      <c r="F169" s="42">
        <f t="shared" si="22"/>
        <v>45844.89</v>
      </c>
      <c r="G169" s="19">
        <f>VLOOKUP(B169,TypeIDs!C:D,2,FALSE)</f>
        <v>5</v>
      </c>
      <c r="H169" s="15">
        <v>10</v>
      </c>
      <c r="I169" s="17">
        <f t="shared" si="25"/>
        <v>104.9</v>
      </c>
      <c r="J169" s="21">
        <f t="shared" si="26"/>
        <v>70</v>
      </c>
      <c r="K169" s="20">
        <f t="shared" si="23"/>
        <v>350</v>
      </c>
      <c r="L169" s="8">
        <f t="shared" si="29"/>
        <v>1.1940631387305707</v>
      </c>
      <c r="M169" s="9">
        <f t="shared" si="30"/>
        <v>2687581.75</v>
      </c>
      <c r="N169" s="10">
        <f t="shared" si="27"/>
        <v>521560.54999999987</v>
      </c>
      <c r="O169" s="11">
        <f t="shared" si="28"/>
        <v>1490.1729999999995</v>
      </c>
      <c r="P169" s="24">
        <f t="shared" si="24"/>
        <v>3209142.3</v>
      </c>
    </row>
    <row r="170" spans="1:16">
      <c r="A170" s="38" t="s">
        <v>13476</v>
      </c>
      <c r="B170" s="18">
        <f>VLOOKUP(A170,TypeIDs!B:C,2,FALSE)</f>
        <v>25894</v>
      </c>
      <c r="C170" s="43">
        <v>6383000</v>
      </c>
      <c r="D170" s="43">
        <f t="shared" si="21"/>
        <v>6685043.5</v>
      </c>
      <c r="E170" s="42">
        <f>INDEX(MARKET_INPUT[Column1.price],MATCH(B170,MARKET_INPUT[Column1.type_id]))</f>
        <v>8500000</v>
      </c>
      <c r="F170" s="42">
        <f t="shared" si="22"/>
        <v>8121750</v>
      </c>
      <c r="G170" s="19">
        <f>VLOOKUP(B170,TypeIDs!C:D,2,FALSE)</f>
        <v>20</v>
      </c>
      <c r="H170" s="15">
        <v>1</v>
      </c>
      <c r="I170" s="17">
        <f t="shared" si="25"/>
        <v>1319.6</v>
      </c>
      <c r="J170" s="21">
        <f t="shared" si="26"/>
        <v>7</v>
      </c>
      <c r="K170" s="20">
        <f t="shared" si="23"/>
        <v>140</v>
      </c>
      <c r="L170" s="8">
        <f t="shared" si="29"/>
        <v>1.2149135603979242</v>
      </c>
      <c r="M170" s="9">
        <f t="shared" si="30"/>
        <v>46795304.5</v>
      </c>
      <c r="N170" s="10">
        <f t="shared" si="27"/>
        <v>10056945.5</v>
      </c>
      <c r="O170" s="11">
        <f t="shared" si="28"/>
        <v>71835.324999999997</v>
      </c>
      <c r="P170" s="24">
        <f t="shared" si="24"/>
        <v>56852250</v>
      </c>
    </row>
    <row r="171" spans="1:16">
      <c r="A171" s="29" t="s">
        <v>17360</v>
      </c>
      <c r="B171" s="18">
        <f>VLOOKUP(A171,TypeIDs!B:C,2,FALSE)</f>
        <v>31047</v>
      </c>
      <c r="C171" s="43">
        <v>1939000</v>
      </c>
      <c r="D171" s="43">
        <f t="shared" si="21"/>
        <v>2034285.5</v>
      </c>
      <c r="E171" s="42">
        <f>INDEX(MARKET_INPUT[Column1.price],MATCH(B171,MARKET_INPUT[Column1.type_id]))</f>
        <v>3196000</v>
      </c>
      <c r="F171" s="42">
        <f t="shared" si="22"/>
        <v>3053778</v>
      </c>
      <c r="G171" s="19">
        <f>VLOOKUP(B171,TypeIDs!C:D,2,FALSE)</f>
        <v>10</v>
      </c>
      <c r="H171" s="15">
        <v>3</v>
      </c>
      <c r="I171" s="17">
        <f t="shared" si="25"/>
        <v>1192.3999999999999</v>
      </c>
      <c r="J171" s="21">
        <f t="shared" si="26"/>
        <v>21</v>
      </c>
      <c r="K171" s="20">
        <f t="shared" si="23"/>
        <v>210</v>
      </c>
      <c r="L171" s="8">
        <f t="shared" si="29"/>
        <v>1.5011550738576271</v>
      </c>
      <c r="M171" s="9">
        <f t="shared" si="30"/>
        <v>42719995.5</v>
      </c>
      <c r="N171" s="10">
        <f t="shared" si="27"/>
        <v>21409342.5</v>
      </c>
      <c r="O171" s="11">
        <f t="shared" si="28"/>
        <v>101949.25</v>
      </c>
      <c r="P171" s="24">
        <f t="shared" si="24"/>
        <v>64129338</v>
      </c>
    </row>
    <row r="172" spans="1:16">
      <c r="A172" s="29" t="s">
        <v>17324</v>
      </c>
      <c r="B172" s="18">
        <f>VLOOKUP(A172,TypeIDs!B:C,2,FALSE)</f>
        <v>31011</v>
      </c>
      <c r="C172" s="43">
        <v>1182000</v>
      </c>
      <c r="D172" s="43">
        <f t="shared" si="21"/>
        <v>1243599</v>
      </c>
      <c r="E172" s="42">
        <f>INDEX(MARKET_INPUT[Column1.price],MATCH(B172,MARKET_INPUT[Column1.type_id]))</f>
        <v>3198000</v>
      </c>
      <c r="F172" s="42">
        <f t="shared" si="22"/>
        <v>3055689</v>
      </c>
      <c r="G172" s="19">
        <f>VLOOKUP(B172,TypeIDs!C:D,2,FALSE)</f>
        <v>10</v>
      </c>
      <c r="H172" s="15">
        <v>3</v>
      </c>
      <c r="I172" s="17">
        <f t="shared" si="25"/>
        <v>738.19999999999993</v>
      </c>
      <c r="J172" s="21">
        <f t="shared" si="26"/>
        <v>21</v>
      </c>
      <c r="K172" s="20">
        <f t="shared" si="23"/>
        <v>210</v>
      </c>
      <c r="L172" s="8">
        <f t="shared" si="29"/>
        <v>2.4571336902007803</v>
      </c>
      <c r="M172" s="9">
        <f t="shared" si="30"/>
        <v>26115579</v>
      </c>
      <c r="N172" s="10">
        <f t="shared" si="27"/>
        <v>38053890</v>
      </c>
      <c r="O172" s="11">
        <f t="shared" si="28"/>
        <v>181209</v>
      </c>
      <c r="P172" s="24">
        <f t="shared" si="24"/>
        <v>64169469</v>
      </c>
    </row>
    <row r="173" spans="1:16">
      <c r="A173" s="29" t="s">
        <v>19557</v>
      </c>
      <c r="B173" s="18">
        <f>VLOOKUP(A173,TypeIDs!B:C,2,FALSE)</f>
        <v>33894</v>
      </c>
      <c r="C173" s="43">
        <v>1785000</v>
      </c>
      <c r="D173" s="43">
        <f t="shared" si="21"/>
        <v>1873432.5</v>
      </c>
      <c r="E173" s="42">
        <f>INDEX(MARKET_INPUT[Column1.price],MATCH(B173,MARKET_INPUT[Column1.type_id]))</f>
        <v>2499000</v>
      </c>
      <c r="F173" s="42">
        <f t="shared" si="22"/>
        <v>2387794.5</v>
      </c>
      <c r="G173" s="19">
        <f>VLOOKUP(B173,TypeIDs!C:D,2,FALSE)</f>
        <v>10</v>
      </c>
      <c r="H173" s="15">
        <v>2</v>
      </c>
      <c r="I173" s="17">
        <f t="shared" si="25"/>
        <v>740</v>
      </c>
      <c r="J173" s="21">
        <f t="shared" si="26"/>
        <v>14</v>
      </c>
      <c r="K173" s="20">
        <f t="shared" si="23"/>
        <v>140</v>
      </c>
      <c r="L173" s="8">
        <f t="shared" si="29"/>
        <v>1.2745559287564403</v>
      </c>
      <c r="M173" s="9">
        <f t="shared" si="30"/>
        <v>26228055</v>
      </c>
      <c r="N173" s="10">
        <f t="shared" si="27"/>
        <v>7201068</v>
      </c>
      <c r="O173" s="11">
        <f t="shared" si="28"/>
        <v>51436.2</v>
      </c>
      <c r="P173" s="24">
        <f t="shared" si="24"/>
        <v>33429123</v>
      </c>
    </row>
    <row r="174" spans="1:16">
      <c r="A174" s="29" t="s">
        <v>17368</v>
      </c>
      <c r="B174" s="18">
        <f>VLOOKUP(A174,TypeIDs!B:C,2,FALSE)</f>
        <v>31055</v>
      </c>
      <c r="C174" s="43">
        <v>1250000</v>
      </c>
      <c r="D174" s="43">
        <f t="shared" si="21"/>
        <v>1314625</v>
      </c>
      <c r="E174" s="42">
        <f>INDEX(MARKET_INPUT[Column1.price],MATCH(B174,MARKET_INPUT[Column1.type_id]))</f>
        <v>1699000</v>
      </c>
      <c r="F174" s="42">
        <f t="shared" si="22"/>
        <v>1623394.5</v>
      </c>
      <c r="G174" s="19">
        <f>VLOOKUP(B174,TypeIDs!C:D,2,FALSE)</f>
        <v>10</v>
      </c>
      <c r="H174" s="15">
        <v>5</v>
      </c>
      <c r="I174" s="17">
        <f t="shared" si="25"/>
        <v>1285</v>
      </c>
      <c r="J174" s="21">
        <f t="shared" si="26"/>
        <v>35</v>
      </c>
      <c r="K174" s="20">
        <f t="shared" si="23"/>
        <v>350</v>
      </c>
      <c r="L174" s="8">
        <f t="shared" si="29"/>
        <v>1.2348726823238567</v>
      </c>
      <c r="M174" s="9">
        <f t="shared" si="30"/>
        <v>46011875</v>
      </c>
      <c r="N174" s="10">
        <f t="shared" si="27"/>
        <v>10806932.5</v>
      </c>
      <c r="O174" s="11">
        <f t="shared" si="28"/>
        <v>30876.95</v>
      </c>
      <c r="P174" s="24">
        <f t="shared" si="24"/>
        <v>56818807.5</v>
      </c>
    </row>
    <row r="175" spans="1:16">
      <c r="A175" s="29" t="s">
        <v>17366</v>
      </c>
      <c r="B175" s="18">
        <f>VLOOKUP(A175,TypeIDs!B:C,2,FALSE)</f>
        <v>31053</v>
      </c>
      <c r="C175" s="43">
        <v>33810000</v>
      </c>
      <c r="D175" s="43">
        <f t="shared" si="21"/>
        <v>35323545</v>
      </c>
      <c r="E175" s="42">
        <f>INDEX(MARKET_INPUT[Column1.price],MATCH(B175,MARKET_INPUT[Column1.type_id]))</f>
        <v>33300000</v>
      </c>
      <c r="F175" s="42">
        <f t="shared" si="22"/>
        <v>31818150</v>
      </c>
      <c r="G175" s="19">
        <f>VLOOKUP(B175,TypeIDs!C:D,2,FALSE)</f>
        <v>10</v>
      </c>
      <c r="H175" s="15">
        <v>1.3</v>
      </c>
      <c r="I175" s="17">
        <f t="shared" si="25"/>
        <v>8814.5</v>
      </c>
      <c r="J175" s="21">
        <f t="shared" si="26"/>
        <v>9.1</v>
      </c>
      <c r="K175" s="20">
        <f t="shared" si="23"/>
        <v>91</v>
      </c>
      <c r="L175" s="8">
        <f t="shared" si="29"/>
        <v>0.90076321614945498</v>
      </c>
      <c r="M175" s="9">
        <f t="shared" si="30"/>
        <v>321444259.5</v>
      </c>
      <c r="N175" s="10">
        <f t="shared" si="27"/>
        <v>-31899094.5</v>
      </c>
      <c r="O175" s="11">
        <f t="shared" si="28"/>
        <v>-350539.5</v>
      </c>
      <c r="P175" s="24">
        <f t="shared" si="24"/>
        <v>289545165</v>
      </c>
    </row>
    <row r="176" spans="1:16">
      <c r="A176" s="29" t="s">
        <v>17372</v>
      </c>
      <c r="B176" s="18">
        <f>VLOOKUP(A176,TypeIDs!B:C,2,FALSE)</f>
        <v>31059</v>
      </c>
      <c r="C176" s="43">
        <v>18900000</v>
      </c>
      <c r="D176" s="43">
        <f t="shared" si="21"/>
        <v>19750050</v>
      </c>
      <c r="E176" s="42">
        <f>INDEX(MARKET_INPUT[Column1.price],MATCH(B176,MARKET_INPUT[Column1.type_id]))</f>
        <v>25690000</v>
      </c>
      <c r="F176" s="42">
        <f t="shared" si="22"/>
        <v>24546795</v>
      </c>
      <c r="G176" s="19">
        <f>VLOOKUP(B176,TypeIDs!C:D,2,FALSE)</f>
        <v>10</v>
      </c>
      <c r="H176" s="15">
        <v>4</v>
      </c>
      <c r="I176" s="17">
        <f t="shared" si="25"/>
        <v>15152</v>
      </c>
      <c r="J176" s="21">
        <f t="shared" si="26"/>
        <v>28</v>
      </c>
      <c r="K176" s="20">
        <f t="shared" si="23"/>
        <v>280</v>
      </c>
      <c r="L176" s="8">
        <f t="shared" si="29"/>
        <v>1.2428725496897477</v>
      </c>
      <c r="M176" s="9">
        <f t="shared" si="30"/>
        <v>553001400</v>
      </c>
      <c r="N176" s="10">
        <f t="shared" si="27"/>
        <v>134308860</v>
      </c>
      <c r="O176" s="11">
        <f t="shared" si="28"/>
        <v>479674.5</v>
      </c>
      <c r="P176" s="24">
        <f t="shared" si="24"/>
        <v>687310260</v>
      </c>
    </row>
    <row r="177" spans="1:16">
      <c r="A177" s="29" t="s">
        <v>17302</v>
      </c>
      <c r="B177" s="18">
        <f>VLOOKUP(A177,TypeIDs!B:C,2,FALSE)</f>
        <v>30987</v>
      </c>
      <c r="C177" s="43">
        <v>309400</v>
      </c>
      <c r="D177" s="43">
        <f t="shared" si="21"/>
        <v>327668.3</v>
      </c>
      <c r="E177" s="42">
        <f>INDEX(MARKET_INPUT[Column1.price],MATCH(B177,MARKET_INPUT[Column1.type_id]))</f>
        <v>432700</v>
      </c>
      <c r="F177" s="42">
        <f t="shared" si="22"/>
        <v>413444.85</v>
      </c>
      <c r="G177" s="19">
        <f>VLOOKUP(B177,TypeIDs!C:D,2,FALSE)</f>
        <v>5</v>
      </c>
      <c r="H177" s="15">
        <v>1</v>
      </c>
      <c r="I177" s="17">
        <f t="shared" si="25"/>
        <v>74.88</v>
      </c>
      <c r="J177" s="21">
        <f t="shared" si="26"/>
        <v>7</v>
      </c>
      <c r="K177" s="20">
        <f t="shared" si="23"/>
        <v>35</v>
      </c>
      <c r="L177" s="8">
        <f t="shared" si="29"/>
        <v>1.2617786035451095</v>
      </c>
      <c r="M177" s="9">
        <f t="shared" si="30"/>
        <v>2293678.1</v>
      </c>
      <c r="N177" s="10">
        <f t="shared" si="27"/>
        <v>600435.84999999986</v>
      </c>
      <c r="O177" s="11">
        <f t="shared" si="28"/>
        <v>17155.309999999998</v>
      </c>
      <c r="P177" s="24">
        <f t="shared" si="24"/>
        <v>2894113.95</v>
      </c>
    </row>
    <row r="178" spans="1:16">
      <c r="A178" s="29" t="s">
        <v>17364</v>
      </c>
      <c r="B178" s="18">
        <f>VLOOKUP(A178,TypeIDs!B:C,2,FALSE)</f>
        <v>31051</v>
      </c>
      <c r="C178" s="43">
        <f t="array" ref="C178:C262">_xlfn.FILTERXML(BE46,BF21)</f>
        <v>6612000</v>
      </c>
      <c r="D178" s="43">
        <f t="shared" si="21"/>
        <v>6910734</v>
      </c>
      <c r="E178" s="42">
        <f>INDEX(MARKET_INPUT[Column1.price],MATCH(B178,MARKET_INPUT[Column1.type_id]))</f>
        <v>10990000</v>
      </c>
      <c r="F178" s="42">
        <f t="shared" si="22"/>
        <v>10500945</v>
      </c>
      <c r="G178" s="19">
        <f>VLOOKUP(B178,TypeIDs!C:D,2,FALSE)</f>
        <v>5</v>
      </c>
      <c r="H178" s="15">
        <v>3</v>
      </c>
      <c r="I178" s="17">
        <f t="shared" si="25"/>
        <v>3986.2</v>
      </c>
      <c r="J178" s="21">
        <f t="shared" si="26"/>
        <v>21</v>
      </c>
      <c r="K178" s="20">
        <f t="shared" si="23"/>
        <v>105</v>
      </c>
      <c r="L178" s="8">
        <f t="shared" si="29"/>
        <v>1.519512254414654</v>
      </c>
      <c r="M178" s="9">
        <f t="shared" si="30"/>
        <v>145125414</v>
      </c>
      <c r="N178" s="10">
        <f t="shared" si="27"/>
        <v>75394431</v>
      </c>
      <c r="O178" s="11">
        <f t="shared" si="28"/>
        <v>718042.2</v>
      </c>
      <c r="P178" s="24">
        <f t="shared" si="24"/>
        <v>220519845</v>
      </c>
    </row>
    <row r="179" spans="1:16">
      <c r="A179" s="29" t="s">
        <v>19555</v>
      </c>
      <c r="B179" s="18">
        <f>VLOOKUP(A179,TypeIDs!B:C,2,FALSE)</f>
        <v>33892</v>
      </c>
      <c r="C179" s="43">
        <v>2272000</v>
      </c>
      <c r="D179" s="43">
        <f t="shared" si="21"/>
        <v>2377604</v>
      </c>
      <c r="E179" s="42">
        <f>INDEX(MARKET_INPUT[Column1.price],MATCH(B179,MARKET_INPUT[Column1.type_id]))</f>
        <v>4194000</v>
      </c>
      <c r="F179" s="42">
        <f t="shared" si="22"/>
        <v>4007367</v>
      </c>
      <c r="G179" s="19">
        <f>VLOOKUP(B179,TypeIDs!C:D,2,FALSE)</f>
        <v>5</v>
      </c>
      <c r="H179" s="15">
        <v>4</v>
      </c>
      <c r="I179" s="17">
        <f t="shared" si="25"/>
        <v>1839.6</v>
      </c>
      <c r="J179" s="21">
        <f t="shared" si="26"/>
        <v>28</v>
      </c>
      <c r="K179" s="20">
        <f t="shared" si="23"/>
        <v>140</v>
      </c>
      <c r="L179" s="8">
        <f t="shared" si="29"/>
        <v>1.6854644423545722</v>
      </c>
      <c r="M179" s="9">
        <f t="shared" si="30"/>
        <v>66572912</v>
      </c>
      <c r="N179" s="10">
        <f t="shared" si="27"/>
        <v>45633364</v>
      </c>
      <c r="O179" s="11">
        <f t="shared" si="28"/>
        <v>325952.59999999998</v>
      </c>
      <c r="P179" s="24">
        <f t="shared" si="24"/>
        <v>112206276</v>
      </c>
    </row>
    <row r="180" spans="1:16">
      <c r="A180" s="38" t="s">
        <v>17370</v>
      </c>
      <c r="B180" s="18">
        <f>VLOOKUP(A180,TypeIDs!B:C,2,FALSE)</f>
        <v>31057</v>
      </c>
      <c r="C180" s="43">
        <v>6635000</v>
      </c>
      <c r="D180" s="43">
        <f t="shared" si="21"/>
        <v>6934757.5</v>
      </c>
      <c r="E180" s="42">
        <f>INDEX(MARKET_INPUT[Column1.price],MATCH(B180,MARKET_INPUT[Column1.type_id]))</f>
        <v>7798000</v>
      </c>
      <c r="F180" s="42">
        <f t="shared" si="22"/>
        <v>7450989</v>
      </c>
      <c r="G180" s="19">
        <f>VLOOKUP(B180,TypeIDs!C:D,2,FALSE)</f>
        <v>5</v>
      </c>
      <c r="H180" s="15">
        <v>1</v>
      </c>
      <c r="I180" s="17">
        <f t="shared" si="25"/>
        <v>1340</v>
      </c>
      <c r="J180" s="21">
        <f t="shared" si="26"/>
        <v>7</v>
      </c>
      <c r="K180" s="20">
        <f t="shared" si="23"/>
        <v>35</v>
      </c>
      <c r="L180" s="8">
        <f t="shared" si="29"/>
        <v>1.0744411754845069</v>
      </c>
      <c r="M180" s="9">
        <f t="shared" si="30"/>
        <v>48543302.5</v>
      </c>
      <c r="N180" s="10">
        <f t="shared" si="27"/>
        <v>3613620.5</v>
      </c>
      <c r="O180" s="11">
        <f t="shared" si="28"/>
        <v>103246.3</v>
      </c>
      <c r="P180" s="24">
        <f t="shared" si="24"/>
        <v>52156923</v>
      </c>
    </row>
    <row r="181" spans="1:16">
      <c r="A181" s="29" t="s">
        <v>17423</v>
      </c>
      <c r="B181" s="18">
        <f>VLOOKUP(A181,TypeIDs!B:C,2,FALSE)</f>
        <v>31119</v>
      </c>
      <c r="C181" s="43">
        <v>222500</v>
      </c>
      <c r="D181" s="43">
        <f t="shared" si="21"/>
        <v>241401.25</v>
      </c>
      <c r="E181" s="42">
        <f>INDEX(MARKET_INPUT[Column1.price],MATCH(B181,MARKET_INPUT[Column1.type_id]))</f>
        <v>936000</v>
      </c>
      <c r="F181" s="42">
        <f t="shared" si="22"/>
        <v>894348</v>
      </c>
      <c r="G181" s="19">
        <f>VLOOKUP(B181,TypeIDs!C:D,2,FALSE)</f>
        <v>10</v>
      </c>
      <c r="H181" s="15">
        <v>6</v>
      </c>
      <c r="I181" s="17">
        <f t="shared" si="25"/>
        <v>305</v>
      </c>
      <c r="J181" s="21">
        <f t="shared" si="26"/>
        <v>42</v>
      </c>
      <c r="K181" s="20">
        <f t="shared" si="23"/>
        <v>420</v>
      </c>
      <c r="L181" s="8">
        <f t="shared" si="29"/>
        <v>3.7048192583924067</v>
      </c>
      <c r="M181" s="9">
        <f t="shared" si="30"/>
        <v>10138852.5</v>
      </c>
      <c r="N181" s="10">
        <f t="shared" si="27"/>
        <v>27423763.5</v>
      </c>
      <c r="O181" s="11">
        <f t="shared" si="28"/>
        <v>65294.675000000003</v>
      </c>
      <c r="P181" s="24">
        <f t="shared" si="24"/>
        <v>37562616</v>
      </c>
    </row>
    <row r="182" spans="1:16">
      <c r="A182" s="29" t="s">
        <v>17465</v>
      </c>
      <c r="B182" s="18">
        <f>VLOOKUP(A182,TypeIDs!B:C,2,FALSE)</f>
        <v>31161</v>
      </c>
      <c r="C182" s="43">
        <v>745900</v>
      </c>
      <c r="D182" s="43">
        <f t="shared" si="21"/>
        <v>788092.55</v>
      </c>
      <c r="E182" s="42">
        <f>INDEX(MARKET_INPUT[Column1.price],MATCH(B182,MARKET_INPUT[Column1.type_id]))</f>
        <v>1447000</v>
      </c>
      <c r="F182" s="42">
        <f t="shared" si="22"/>
        <v>1382608.5</v>
      </c>
      <c r="G182" s="19">
        <f>VLOOKUP(B182,TypeIDs!C:D,2,FALSE)</f>
        <v>10</v>
      </c>
      <c r="H182" s="15">
        <v>5</v>
      </c>
      <c r="I182" s="17">
        <f t="shared" si="25"/>
        <v>780.9</v>
      </c>
      <c r="J182" s="21">
        <f t="shared" si="26"/>
        <v>35</v>
      </c>
      <c r="K182" s="20">
        <f t="shared" si="23"/>
        <v>350</v>
      </c>
      <c r="L182" s="8">
        <f t="shared" si="29"/>
        <v>1.7543732649166648</v>
      </c>
      <c r="M182" s="9">
        <f t="shared" si="30"/>
        <v>27583239.25</v>
      </c>
      <c r="N182" s="10">
        <f t="shared" si="27"/>
        <v>20808058.25</v>
      </c>
      <c r="O182" s="11">
        <f t="shared" si="28"/>
        <v>59451.594999999994</v>
      </c>
      <c r="P182" s="24">
        <f t="shared" si="24"/>
        <v>48391297.5</v>
      </c>
    </row>
    <row r="183" spans="1:16">
      <c r="A183" s="29" t="s">
        <v>17459</v>
      </c>
      <c r="B183" s="18">
        <f>VLOOKUP(A183,TypeIDs!B:C,2,FALSE)</f>
        <v>31155</v>
      </c>
      <c r="C183" s="43">
        <v>544600</v>
      </c>
      <c r="D183" s="43">
        <f t="shared" si="21"/>
        <v>577834.69999999995</v>
      </c>
      <c r="E183" s="42">
        <f>INDEX(MARKET_INPUT[Column1.price],MATCH(B183,MARKET_INPUT[Column1.type_id]))</f>
        <v>1789000</v>
      </c>
      <c r="F183" s="42">
        <f t="shared" si="22"/>
        <v>1709389.5</v>
      </c>
      <c r="G183" s="19">
        <f>VLOOKUP(B183,TypeIDs!C:D,2,FALSE)</f>
        <v>10</v>
      </c>
      <c r="H183" s="15">
        <v>6</v>
      </c>
      <c r="I183" s="17">
        <f t="shared" si="25"/>
        <v>691.52</v>
      </c>
      <c r="J183" s="21">
        <f t="shared" si="26"/>
        <v>42</v>
      </c>
      <c r="K183" s="20">
        <f t="shared" si="23"/>
        <v>420</v>
      </c>
      <c r="L183" s="8">
        <f t="shared" si="29"/>
        <v>2.958267303780822</v>
      </c>
      <c r="M183" s="9">
        <f t="shared" si="30"/>
        <v>24269057.399999999</v>
      </c>
      <c r="N183" s="10">
        <f t="shared" si="27"/>
        <v>47525301.600000001</v>
      </c>
      <c r="O183" s="11">
        <f t="shared" si="28"/>
        <v>113155.48000000001</v>
      </c>
      <c r="P183" s="24">
        <f t="shared" si="24"/>
        <v>71794359</v>
      </c>
    </row>
    <row r="184" spans="1:16">
      <c r="A184" s="29" t="s">
        <v>17483</v>
      </c>
      <c r="B184" s="18">
        <f>VLOOKUP(A184,TypeIDs!B:C,2,FALSE)</f>
        <v>31179</v>
      </c>
      <c r="C184" s="43">
        <v>252900</v>
      </c>
      <c r="D184" s="43">
        <f t="shared" si="21"/>
        <v>273154.05</v>
      </c>
      <c r="E184" s="42">
        <f>INDEX(MARKET_INPUT[Column1.price],MATCH(B184,MARKET_INPUT[Column1.type_id]))</f>
        <v>950000</v>
      </c>
      <c r="F184" s="42">
        <f t="shared" si="22"/>
        <v>907725</v>
      </c>
      <c r="G184" s="19">
        <f>VLOOKUP(B184,TypeIDs!C:D,2,FALSE)</f>
        <v>10</v>
      </c>
      <c r="H184" s="15">
        <v>2</v>
      </c>
      <c r="I184" s="17">
        <f t="shared" si="25"/>
        <v>127.16</v>
      </c>
      <c r="J184" s="21">
        <f t="shared" si="26"/>
        <v>14</v>
      </c>
      <c r="K184" s="20">
        <f t="shared" si="23"/>
        <v>140</v>
      </c>
      <c r="L184" s="8">
        <f t="shared" si="29"/>
        <v>3.3231248081439761</v>
      </c>
      <c r="M184" s="9">
        <f t="shared" si="30"/>
        <v>3824156.6999999997</v>
      </c>
      <c r="N184" s="10">
        <f t="shared" si="27"/>
        <v>8883993.2999999989</v>
      </c>
      <c r="O184" s="11">
        <f t="shared" si="28"/>
        <v>63457.094999999994</v>
      </c>
      <c r="P184" s="24">
        <f t="shared" si="24"/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43">
        <v>8470000</v>
      </c>
      <c r="D185" s="43">
        <f t="shared" si="21"/>
        <v>8855915</v>
      </c>
      <c r="E185" s="42">
        <f>INDEX(MARKET_INPUT[Column1.price],MATCH(B185,MARKET_INPUT[Column1.type_id]))</f>
        <v>14730000</v>
      </c>
      <c r="F185" s="42">
        <f t="shared" si="22"/>
        <v>14074515</v>
      </c>
      <c r="G185" s="19">
        <f>VLOOKUP(B185,TypeIDs!C:D,2,FALSE)</f>
        <v>10</v>
      </c>
      <c r="H185" s="15">
        <v>2</v>
      </c>
      <c r="I185" s="17">
        <f t="shared" si="25"/>
        <v>3414</v>
      </c>
      <c r="J185" s="21">
        <f t="shared" si="26"/>
        <v>14</v>
      </c>
      <c r="K185" s="20">
        <f t="shared" si="23"/>
        <v>140</v>
      </c>
      <c r="L185" s="8">
        <f t="shared" si="29"/>
        <v>1.589278465296923</v>
      </c>
      <c r="M185" s="9">
        <f t="shared" si="30"/>
        <v>123982810</v>
      </c>
      <c r="N185" s="10">
        <f t="shared" si="27"/>
        <v>73060400</v>
      </c>
      <c r="O185" s="11">
        <f t="shared" si="28"/>
        <v>521860</v>
      </c>
      <c r="P185" s="24">
        <f t="shared" si="24"/>
        <v>197043210</v>
      </c>
    </row>
    <row r="186" spans="1:16">
      <c r="A186" s="29" t="s">
        <v>17471</v>
      </c>
      <c r="B186" s="18">
        <f>VLOOKUP(A186,TypeIDs!B:C,2,FALSE)</f>
        <v>31167</v>
      </c>
      <c r="C186" s="43">
        <v>5806000</v>
      </c>
      <c r="D186" s="43">
        <f t="shared" si="21"/>
        <v>6073367</v>
      </c>
      <c r="E186" s="42">
        <f>INDEX(MARKET_INPUT[Column1.price],MATCH(B186,MARKET_INPUT[Column1.type_id]))</f>
        <v>9100000</v>
      </c>
      <c r="F186" s="42">
        <f t="shared" si="22"/>
        <v>8695050</v>
      </c>
      <c r="G186" s="19">
        <f>VLOOKUP(B186,TypeIDs!C:D,2,FALSE)</f>
        <v>10</v>
      </c>
      <c r="H186" s="15">
        <v>1.5</v>
      </c>
      <c r="I186" s="17">
        <f t="shared" si="25"/>
        <v>1766.3</v>
      </c>
      <c r="J186" s="21">
        <f t="shared" si="26"/>
        <v>10.5</v>
      </c>
      <c r="K186" s="20">
        <f t="shared" si="23"/>
        <v>105</v>
      </c>
      <c r="L186" s="8">
        <f t="shared" si="29"/>
        <v>1.4316687926153648</v>
      </c>
      <c r="M186" s="9">
        <f t="shared" si="30"/>
        <v>63770353.5</v>
      </c>
      <c r="N186" s="10">
        <f t="shared" si="27"/>
        <v>27527671.5</v>
      </c>
      <c r="O186" s="11">
        <f t="shared" si="28"/>
        <v>262168.3</v>
      </c>
      <c r="P186" s="24">
        <f t="shared" si="24"/>
        <v>91298025</v>
      </c>
    </row>
    <row r="187" spans="1:16">
      <c r="A187" s="29" t="s">
        <v>17489</v>
      </c>
      <c r="B187" s="18">
        <f>VLOOKUP(A187,TypeIDs!B:C,2,FALSE)</f>
        <v>31185</v>
      </c>
      <c r="C187" s="43">
        <v>7618000</v>
      </c>
      <c r="D187" s="43">
        <f t="shared" si="21"/>
        <v>7966001</v>
      </c>
      <c r="E187" s="42">
        <f>INDEX(MARKET_INPUT[Column1.price],MATCH(B187,MARKET_INPUT[Column1.type_id]))</f>
        <v>15990000</v>
      </c>
      <c r="F187" s="42">
        <f t="shared" si="22"/>
        <v>15278445</v>
      </c>
      <c r="G187" s="19">
        <f>VLOOKUP(B187,TypeIDs!C:D,2,FALSE)</f>
        <v>10</v>
      </c>
      <c r="H187" s="15">
        <v>1</v>
      </c>
      <c r="I187" s="17">
        <f t="shared" si="25"/>
        <v>1546.6</v>
      </c>
      <c r="J187" s="21">
        <f t="shared" si="26"/>
        <v>7</v>
      </c>
      <c r="K187" s="20">
        <f t="shared" si="23"/>
        <v>70</v>
      </c>
      <c r="L187" s="8">
        <f t="shared" si="29"/>
        <v>1.917956701235664</v>
      </c>
      <c r="M187" s="9">
        <f t="shared" si="30"/>
        <v>55762007</v>
      </c>
      <c r="N187" s="10">
        <f t="shared" si="27"/>
        <v>51187108</v>
      </c>
      <c r="O187" s="11">
        <f t="shared" si="28"/>
        <v>731244.4</v>
      </c>
      <c r="P187" s="24">
        <f t="shared" si="24"/>
        <v>106949115</v>
      </c>
    </row>
    <row r="188" spans="1:16">
      <c r="A188" s="29" t="s">
        <v>17477</v>
      </c>
      <c r="B188" s="18">
        <f>VLOOKUP(A188,TypeIDs!B:C,2,FALSE)</f>
        <v>31173</v>
      </c>
      <c r="C188" s="43">
        <v>6416000</v>
      </c>
      <c r="D188" s="43">
        <f t="shared" si="21"/>
        <v>6710512</v>
      </c>
      <c r="E188" s="42">
        <f>INDEX(MARKET_INPUT[Column1.price],MATCH(B188,MARKET_INPUT[Column1.type_id]))</f>
        <v>15820000</v>
      </c>
      <c r="F188" s="42">
        <f t="shared" si="22"/>
        <v>15116010</v>
      </c>
      <c r="G188" s="19">
        <f>VLOOKUP(B188,TypeIDs!C:D,2,FALSE)</f>
        <v>10</v>
      </c>
      <c r="H188" s="15">
        <v>1</v>
      </c>
      <c r="I188" s="17">
        <f t="shared" si="25"/>
        <v>1306.2</v>
      </c>
      <c r="J188" s="21">
        <f t="shared" si="26"/>
        <v>7</v>
      </c>
      <c r="K188" s="20">
        <f t="shared" si="23"/>
        <v>70</v>
      </c>
      <c r="L188" s="8">
        <f t="shared" si="29"/>
        <v>2.2525866878712084</v>
      </c>
      <c r="M188" s="9">
        <f t="shared" si="30"/>
        <v>46973584</v>
      </c>
      <c r="N188" s="10">
        <f t="shared" si="27"/>
        <v>58838486</v>
      </c>
      <c r="O188" s="11">
        <f t="shared" si="28"/>
        <v>840549.8</v>
      </c>
      <c r="P188" s="24">
        <f t="shared" si="24"/>
        <v>105812070</v>
      </c>
    </row>
    <row r="189" spans="1:16">
      <c r="A189" s="29" t="s">
        <v>17421</v>
      </c>
      <c r="B189" s="18">
        <f>VLOOKUP(A189,TypeIDs!B:C,2,FALSE)</f>
        <v>31117</v>
      </c>
      <c r="C189" s="43">
        <v>57000</v>
      </c>
      <c r="D189" s="43">
        <f t="shared" si="21"/>
        <v>64036.5</v>
      </c>
      <c r="E189" s="42">
        <f>INDEX(MARKET_INPUT[Column1.price],MATCH(B189,MARKET_INPUT[Column1.type_id]))</f>
        <v>590000</v>
      </c>
      <c r="F189" s="42">
        <f t="shared" si="22"/>
        <v>563745</v>
      </c>
      <c r="G189" s="19">
        <f>VLOOKUP(B189,TypeIDs!C:D,2,FALSE)</f>
        <v>5</v>
      </c>
      <c r="H189" s="15">
        <v>5</v>
      </c>
      <c r="I189" s="17">
        <f t="shared" si="25"/>
        <v>82</v>
      </c>
      <c r="J189" s="21">
        <f t="shared" si="26"/>
        <v>35</v>
      </c>
      <c r="K189" s="20">
        <f t="shared" si="23"/>
        <v>175</v>
      </c>
      <c r="L189" s="8">
        <f t="shared" si="29"/>
        <v>8.803494881825209</v>
      </c>
      <c r="M189" s="9">
        <f t="shared" si="30"/>
        <v>2241277.5</v>
      </c>
      <c r="N189" s="10">
        <f t="shared" si="27"/>
        <v>17489797.5</v>
      </c>
      <c r="O189" s="11">
        <f t="shared" si="28"/>
        <v>99941.7</v>
      </c>
      <c r="P189" s="24">
        <f t="shared" si="24"/>
        <v>19731075</v>
      </c>
    </row>
    <row r="190" spans="1:16">
      <c r="A190" s="29" t="s">
        <v>17457</v>
      </c>
      <c r="B190" s="18">
        <f>VLOOKUP(A190,TypeIDs!B:C,2,FALSE)</f>
        <v>31153</v>
      </c>
      <c r="C190" s="43">
        <v>92000</v>
      </c>
      <c r="D190" s="43">
        <f t="shared" si="21"/>
        <v>100594</v>
      </c>
      <c r="E190" s="42">
        <f>INDEX(MARKET_INPUT[Column1.price],MATCH(B190,MARKET_INPUT[Column1.type_id]))</f>
        <v>448000</v>
      </c>
      <c r="F190" s="42">
        <f t="shared" si="22"/>
        <v>428064</v>
      </c>
      <c r="G190" s="19">
        <f>VLOOKUP(B190,TypeIDs!C:D,2,FALSE)</f>
        <v>5</v>
      </c>
      <c r="H190" s="15">
        <v>4</v>
      </c>
      <c r="I190" s="17">
        <f t="shared" si="25"/>
        <v>95.6</v>
      </c>
      <c r="J190" s="21">
        <f t="shared" si="26"/>
        <v>28</v>
      </c>
      <c r="K190" s="20">
        <f t="shared" si="23"/>
        <v>140</v>
      </c>
      <c r="L190" s="8">
        <f t="shared" si="29"/>
        <v>4.2553631429309897</v>
      </c>
      <c r="M190" s="9">
        <f t="shared" si="30"/>
        <v>2816632</v>
      </c>
      <c r="N190" s="10">
        <f t="shared" si="27"/>
        <v>9169160</v>
      </c>
      <c r="O190" s="11">
        <f t="shared" si="28"/>
        <v>65494</v>
      </c>
      <c r="P190" s="24">
        <f t="shared" si="24"/>
        <v>11985792</v>
      </c>
    </row>
    <row r="191" spans="1:16">
      <c r="A191" s="29" t="s">
        <v>17481</v>
      </c>
      <c r="B191" s="18">
        <f>VLOOKUP(A191,TypeIDs!B:C,2,FALSE)</f>
        <v>31177</v>
      </c>
      <c r="C191" s="43">
        <v>41970</v>
      </c>
      <c r="D191" s="43">
        <f t="shared" si="21"/>
        <v>48337.665000000001</v>
      </c>
      <c r="E191" s="42">
        <f>INDEX(MARKET_INPUT[Column1.price],MATCH(B191,MARKET_INPUT[Column1.type_id]))</f>
        <v>1499000</v>
      </c>
      <c r="F191" s="42">
        <f t="shared" si="22"/>
        <v>1432294.5</v>
      </c>
      <c r="G191" s="19">
        <f>VLOOKUP(B191,TypeIDs!C:D,2,FALSE)</f>
        <v>5</v>
      </c>
      <c r="H191" s="15">
        <v>3</v>
      </c>
      <c r="I191" s="17">
        <f t="shared" si="25"/>
        <v>44.182000000000002</v>
      </c>
      <c r="J191" s="21">
        <f t="shared" si="26"/>
        <v>21</v>
      </c>
      <c r="K191" s="20">
        <f t="shared" si="23"/>
        <v>105</v>
      </c>
      <c r="L191" s="8">
        <f t="shared" si="29"/>
        <v>29.631023757560484</v>
      </c>
      <c r="M191" s="9">
        <f t="shared" si="30"/>
        <v>1015090.965</v>
      </c>
      <c r="N191" s="10">
        <f t="shared" si="27"/>
        <v>29063093.535</v>
      </c>
      <c r="O191" s="11">
        <f t="shared" si="28"/>
        <v>276791.36699999997</v>
      </c>
      <c r="P191" s="24">
        <f t="shared" si="24"/>
        <v>30078184.5</v>
      </c>
    </row>
    <row r="192" spans="1:16">
      <c r="A192" s="29" t="s">
        <v>17469</v>
      </c>
      <c r="B192" s="18">
        <f>VLOOKUP(A192,TypeIDs!B:C,2,FALSE)</f>
        <v>31165</v>
      </c>
      <c r="C192" s="43">
        <v>1778000</v>
      </c>
      <c r="D192" s="43">
        <f t="shared" si="21"/>
        <v>1861621</v>
      </c>
      <c r="E192" s="42">
        <f>INDEX(MARKET_INPUT[Column1.price],MATCH(B192,MARKET_INPUT[Column1.type_id]))</f>
        <v>3853000</v>
      </c>
      <c r="F192" s="42">
        <f t="shared" si="22"/>
        <v>3681541.5</v>
      </c>
      <c r="G192" s="19">
        <f>VLOOKUP(B192,TypeIDs!C:D,2,FALSE)</f>
        <v>5</v>
      </c>
      <c r="H192" s="15">
        <v>4</v>
      </c>
      <c r="I192" s="17">
        <f t="shared" si="25"/>
        <v>1444.4</v>
      </c>
      <c r="J192" s="21">
        <f t="shared" si="26"/>
        <v>28</v>
      </c>
      <c r="K192" s="20">
        <f t="shared" si="23"/>
        <v>140</v>
      </c>
      <c r="L192" s="8">
        <f t="shared" si="29"/>
        <v>1.9775998981532761</v>
      </c>
      <c r="M192" s="9">
        <f t="shared" si="30"/>
        <v>52125388</v>
      </c>
      <c r="N192" s="10">
        <f t="shared" si="27"/>
        <v>50957774</v>
      </c>
      <c r="O192" s="11">
        <f t="shared" si="28"/>
        <v>363984.1</v>
      </c>
      <c r="P192" s="24">
        <f t="shared" si="24"/>
        <v>103083162</v>
      </c>
    </row>
    <row r="193" spans="1:16">
      <c r="A193" s="19" t="s">
        <v>17475</v>
      </c>
      <c r="B193" s="18">
        <f>VLOOKUP(A193,TypeIDs!B:C,2,FALSE)</f>
        <v>31171</v>
      </c>
      <c r="C193" s="43">
        <v>1492000</v>
      </c>
      <c r="D193" s="43">
        <f t="shared" si="21"/>
        <v>1562894</v>
      </c>
      <c r="E193" s="42">
        <f>INDEX(MARKET_INPUT[Column1.price],MATCH(B193,MARKET_INPUT[Column1.type_id]))</f>
        <v>2000000</v>
      </c>
      <c r="F193" s="42">
        <f t="shared" si="22"/>
        <v>1911000</v>
      </c>
      <c r="G193" s="19">
        <f>VLOOKUP(B193,TypeIDs!C:D,2,FALSE)</f>
        <v>5</v>
      </c>
      <c r="H193" s="15">
        <v>2</v>
      </c>
      <c r="I193" s="17">
        <f t="shared" si="25"/>
        <v>612.79999999999995</v>
      </c>
      <c r="J193" s="21">
        <f t="shared" si="26"/>
        <v>14</v>
      </c>
      <c r="K193" s="20">
        <f t="shared" si="23"/>
        <v>70</v>
      </c>
      <c r="L193" s="8">
        <f t="shared" si="29"/>
        <v>1.2227316759805846</v>
      </c>
      <c r="M193" s="9">
        <f t="shared" si="30"/>
        <v>21880516</v>
      </c>
      <c r="N193" s="10">
        <f t="shared" si="27"/>
        <v>4873484</v>
      </c>
      <c r="O193" s="11">
        <f t="shared" si="28"/>
        <v>69621.2</v>
      </c>
      <c r="P193" s="24">
        <f t="shared" si="24"/>
        <v>26754000</v>
      </c>
    </row>
    <row r="194" spans="1:16">
      <c r="A194" s="19" t="s">
        <v>17487</v>
      </c>
      <c r="B194" s="18">
        <f>VLOOKUP(A194,TypeIDs!B:C,2,FALSE)</f>
        <v>31183</v>
      </c>
      <c r="C194" s="43">
        <v>1805000</v>
      </c>
      <c r="D194" s="43">
        <f t="shared" ref="D194:D257" si="31">(C194+(C194*TaxRate))+(G194*ShippingCost)</f>
        <v>1889822.5</v>
      </c>
      <c r="E194" s="42">
        <f>INDEX(MARKET_INPUT[Column1.price],MATCH(B194,MARKET_INPUT[Column1.type_id]))</f>
        <v>950000</v>
      </c>
      <c r="F194" s="42">
        <f t="shared" ref="F194:F257" si="32">E194-(E194*TaxRate)</f>
        <v>907725</v>
      </c>
      <c r="G194" s="19">
        <f>VLOOKUP(B194,TypeIDs!C:D,2,FALSE)</f>
        <v>5</v>
      </c>
      <c r="H194" s="15">
        <v>3</v>
      </c>
      <c r="I194" s="17">
        <f t="shared" si="25"/>
        <v>1102</v>
      </c>
      <c r="J194" s="21">
        <f t="shared" si="26"/>
        <v>21</v>
      </c>
      <c r="K194" s="20">
        <f t="shared" ref="K194:K257" si="33">(G194*H194)*7</f>
        <v>105</v>
      </c>
      <c r="L194" s="8">
        <f t="shared" si="29"/>
        <v>0.48032288746694463</v>
      </c>
      <c r="M194" s="9">
        <f t="shared" si="30"/>
        <v>39686272.5</v>
      </c>
      <c r="N194" s="10">
        <f t="shared" si="27"/>
        <v>-20624047.5</v>
      </c>
      <c r="O194" s="11">
        <f t="shared" si="28"/>
        <v>-196419.5</v>
      </c>
      <c r="P194" s="24">
        <f t="shared" ref="P194:P257" si="34"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43">
        <v>982400</v>
      </c>
      <c r="D195" s="43">
        <f t="shared" si="31"/>
        <v>1035116.8</v>
      </c>
      <c r="E195" s="42">
        <f>INDEX(MARKET_INPUT[Column1.price],MATCH(B195,MARKET_INPUT[Column1.type_id]))</f>
        <v>2999000</v>
      </c>
      <c r="F195" s="42">
        <f t="shared" si="32"/>
        <v>2865544.5</v>
      </c>
      <c r="G195" s="19">
        <f>VLOOKUP(B195,TypeIDs!C:D,2,FALSE)</f>
        <v>10</v>
      </c>
      <c r="H195" s="15">
        <v>1</v>
      </c>
      <c r="I195" s="17">
        <f t="shared" ref="I195:I258" si="35">((C195/(5000/H195))+(G195*2)+(H195*3))</f>
        <v>219.48</v>
      </c>
      <c r="J195" s="21">
        <f t="shared" ref="J195:J258" si="36">H195*7</f>
        <v>7</v>
      </c>
      <c r="K195" s="20">
        <f t="shared" si="33"/>
        <v>70</v>
      </c>
      <c r="L195" s="8">
        <f t="shared" si="29"/>
        <v>2.7683296223189497</v>
      </c>
      <c r="M195" s="9">
        <f t="shared" si="30"/>
        <v>7245817.6000000006</v>
      </c>
      <c r="N195" s="10">
        <f t="shared" ref="N195:N258" si="37">(F195-D195)*J195</f>
        <v>12812993.9</v>
      </c>
      <c r="O195" s="11">
        <f t="shared" ref="O195:O258" si="38">(F195-D195)/G195</f>
        <v>183042.77</v>
      </c>
      <c r="P195" s="24">
        <f t="shared" si="34"/>
        <v>20058811.5</v>
      </c>
    </row>
    <row r="196" spans="1:16">
      <c r="A196" s="29" t="s">
        <v>13516</v>
      </c>
      <c r="B196" s="18">
        <f>VLOOKUP(A196,TypeIDs!B:C,2,FALSE)</f>
        <v>25948</v>
      </c>
      <c r="C196" s="43">
        <v>2428000</v>
      </c>
      <c r="D196" s="43">
        <f t="shared" si="31"/>
        <v>2554046</v>
      </c>
      <c r="E196" s="42">
        <f>INDEX(MARKET_INPUT[Column1.price],MATCH(B196,MARKET_INPUT[Column1.type_id]))</f>
        <v>8500000</v>
      </c>
      <c r="F196" s="42">
        <f t="shared" si="32"/>
        <v>8121750</v>
      </c>
      <c r="G196" s="19">
        <f>VLOOKUP(B196,TypeIDs!C:D,2,FALSE)</f>
        <v>20</v>
      </c>
      <c r="H196" s="15">
        <v>1</v>
      </c>
      <c r="I196" s="17">
        <f t="shared" si="35"/>
        <v>528.6</v>
      </c>
      <c r="J196" s="21">
        <f t="shared" si="36"/>
        <v>7</v>
      </c>
      <c r="K196" s="20">
        <f t="shared" si="33"/>
        <v>140</v>
      </c>
      <c r="L196" s="8">
        <f t="shared" ref="L196:L259" si="39">F196/D196</f>
        <v>3.1799544722373834</v>
      </c>
      <c r="M196" s="9">
        <f t="shared" ref="M196:M259" si="40">D196*J196</f>
        <v>17878322</v>
      </c>
      <c r="N196" s="10">
        <f t="shared" si="37"/>
        <v>38973928</v>
      </c>
      <c r="O196" s="11">
        <f t="shared" si="38"/>
        <v>278385.2</v>
      </c>
      <c r="P196" s="24">
        <f t="shared" si="34"/>
        <v>56852250</v>
      </c>
    </row>
    <row r="197" spans="1:16">
      <c r="A197" s="38" t="s">
        <v>13866</v>
      </c>
      <c r="B197" s="18">
        <f>VLOOKUP(A197,TypeIDs!B:C,2,FALSE)</f>
        <v>26374</v>
      </c>
      <c r="C197" s="43">
        <v>29850000</v>
      </c>
      <c r="D197" s="43">
        <f t="shared" si="31"/>
        <v>31196325</v>
      </c>
      <c r="E197" s="42">
        <f>INDEX(MARKET_INPUT[Column1.price],MATCH(B197,MARKET_INPUT[Column1.type_id]))</f>
        <v>51000000</v>
      </c>
      <c r="F197" s="42">
        <f t="shared" si="32"/>
        <v>48730500</v>
      </c>
      <c r="G197" s="19">
        <f>VLOOKUP(B197,TypeIDs!C:D,2,FALSE)</f>
        <v>20</v>
      </c>
      <c r="H197" s="15">
        <v>1</v>
      </c>
      <c r="I197" s="17">
        <f t="shared" si="35"/>
        <v>6013</v>
      </c>
      <c r="J197" s="21">
        <f t="shared" si="36"/>
        <v>7</v>
      </c>
      <c r="K197" s="20">
        <f t="shared" si="33"/>
        <v>140</v>
      </c>
      <c r="L197" s="8">
        <f t="shared" si="39"/>
        <v>1.5620589925255619</v>
      </c>
      <c r="M197" s="9">
        <f t="shared" si="40"/>
        <v>218374275</v>
      </c>
      <c r="N197" s="10">
        <f t="shared" si="37"/>
        <v>122739225</v>
      </c>
      <c r="O197" s="11">
        <f t="shared" si="38"/>
        <v>876708.75</v>
      </c>
      <c r="P197" s="24">
        <f t="shared" si="34"/>
        <v>341113500</v>
      </c>
    </row>
    <row r="198" spans="1:16">
      <c r="A198" s="29" t="s">
        <v>17663</v>
      </c>
      <c r="B198" s="18">
        <f>VLOOKUP(A198,TypeIDs!B:C,2,FALSE)</f>
        <v>31360</v>
      </c>
      <c r="C198" s="43">
        <v>2879000</v>
      </c>
      <c r="D198" s="43">
        <f t="shared" si="31"/>
        <v>3016115.5</v>
      </c>
      <c r="E198" s="42">
        <f>INDEX(MARKET_INPUT[Column1.price],MATCH(B198,MARKET_INPUT[Column1.type_id]))</f>
        <v>4583000</v>
      </c>
      <c r="F198" s="42">
        <f t="shared" si="32"/>
        <v>4379056.5</v>
      </c>
      <c r="G198" s="19">
        <f>VLOOKUP(B198,TypeIDs!C:D,2,FALSE)</f>
        <v>10</v>
      </c>
      <c r="H198" s="15">
        <v>5</v>
      </c>
      <c r="I198" s="17">
        <f t="shared" si="35"/>
        <v>2914</v>
      </c>
      <c r="J198" s="21">
        <f t="shared" si="36"/>
        <v>35</v>
      </c>
      <c r="K198" s="20">
        <f t="shared" si="33"/>
        <v>350</v>
      </c>
      <c r="L198" s="8">
        <f t="shared" si="39"/>
        <v>1.4518862092648641</v>
      </c>
      <c r="M198" s="9">
        <f t="shared" si="40"/>
        <v>105564042.5</v>
      </c>
      <c r="N198" s="10">
        <f t="shared" si="37"/>
        <v>47702935</v>
      </c>
      <c r="O198" s="11">
        <f t="shared" si="38"/>
        <v>136294.1</v>
      </c>
      <c r="P198" s="24">
        <f t="shared" si="34"/>
        <v>153266977.5</v>
      </c>
    </row>
    <row r="199" spans="1:16">
      <c r="A199" s="29" t="s">
        <v>17675</v>
      </c>
      <c r="B199" s="18">
        <f>VLOOKUP(A199,TypeIDs!B:C,2,FALSE)</f>
        <v>31372</v>
      </c>
      <c r="C199" s="43">
        <v>493300</v>
      </c>
      <c r="D199" s="43">
        <f t="shared" si="31"/>
        <v>524251.85</v>
      </c>
      <c r="E199" s="42">
        <f>INDEX(MARKET_INPUT[Column1.price],MATCH(B199,MARKET_INPUT[Column1.type_id]))</f>
        <v>1000000</v>
      </c>
      <c r="F199" s="42">
        <f t="shared" si="32"/>
        <v>955500</v>
      </c>
      <c r="G199" s="19">
        <f>VLOOKUP(B199,TypeIDs!C:D,2,FALSE)</f>
        <v>10</v>
      </c>
      <c r="H199" s="15">
        <v>5</v>
      </c>
      <c r="I199" s="17">
        <f t="shared" si="35"/>
        <v>528.29999999999995</v>
      </c>
      <c r="J199" s="21">
        <f t="shared" si="36"/>
        <v>35</v>
      </c>
      <c r="K199" s="20">
        <f t="shared" si="33"/>
        <v>350</v>
      </c>
      <c r="L199" s="8">
        <f t="shared" si="39"/>
        <v>1.8225972879256411</v>
      </c>
      <c r="M199" s="9">
        <f t="shared" si="40"/>
        <v>18348814.75</v>
      </c>
      <c r="N199" s="10">
        <f t="shared" si="37"/>
        <v>15093685.25</v>
      </c>
      <c r="O199" s="11">
        <f t="shared" si="38"/>
        <v>43124.815000000002</v>
      </c>
      <c r="P199" s="24">
        <f t="shared" si="34"/>
        <v>33442500</v>
      </c>
    </row>
    <row r="200" spans="1:16">
      <c r="A200" s="29" t="s">
        <v>28223</v>
      </c>
      <c r="B200" s="18">
        <f>VLOOKUP(A200,TypeIDs!B:C,2,FALSE)</f>
        <v>43896</v>
      </c>
      <c r="C200" s="43">
        <v>556900</v>
      </c>
      <c r="D200" s="43">
        <f t="shared" si="31"/>
        <v>590682.05000000005</v>
      </c>
      <c r="E200" s="42">
        <f>INDEX(MARKET_INPUT[Column1.price],MATCH(B200,MARKET_INPUT[Column1.type_id]))</f>
        <v>999000</v>
      </c>
      <c r="F200" s="42">
        <f t="shared" si="32"/>
        <v>954544.5</v>
      </c>
      <c r="G200" s="19">
        <f>VLOOKUP(B200,TypeIDs!C:D,2,FALSE)</f>
        <v>10</v>
      </c>
      <c r="H200" s="15">
        <v>1.5</v>
      </c>
      <c r="I200" s="17">
        <f t="shared" si="35"/>
        <v>191.57</v>
      </c>
      <c r="J200" s="21">
        <f t="shared" si="36"/>
        <v>10.5</v>
      </c>
      <c r="K200" s="20">
        <f t="shared" si="33"/>
        <v>105</v>
      </c>
      <c r="L200" s="8">
        <f t="shared" si="39"/>
        <v>1.6160039059930802</v>
      </c>
      <c r="M200" s="9">
        <f t="shared" si="40"/>
        <v>6202161.5250000004</v>
      </c>
      <c r="N200" s="10">
        <f t="shared" si="37"/>
        <v>3820555.7249999996</v>
      </c>
      <c r="O200" s="11">
        <f t="shared" si="38"/>
        <v>36386.244999999995</v>
      </c>
      <c r="P200" s="24">
        <f t="shared" si="34"/>
        <v>10022717.25</v>
      </c>
    </row>
    <row r="201" spans="1:16">
      <c r="A201" s="29" t="s">
        <v>3012</v>
      </c>
      <c r="B201" s="18">
        <f>VLOOKUP(A201,TypeIDs!B:C,2,FALSE)</f>
        <v>4395</v>
      </c>
      <c r="C201" s="43">
        <v>188900</v>
      </c>
      <c r="D201" s="43">
        <f t="shared" si="31"/>
        <v>201806.05</v>
      </c>
      <c r="E201" s="42">
        <f>INDEX(MARKET_INPUT[Column1.price],MATCH(B201,MARKET_INPUT[Column1.type_id]))</f>
        <v>490000</v>
      </c>
      <c r="F201" s="42">
        <f t="shared" si="32"/>
        <v>468195</v>
      </c>
      <c r="G201" s="19">
        <f>VLOOKUP(B201,TypeIDs!C:D,2,FALSE)</f>
        <v>5</v>
      </c>
      <c r="H201" s="15">
        <v>10</v>
      </c>
      <c r="I201" s="17">
        <f t="shared" si="35"/>
        <v>417.8</v>
      </c>
      <c r="J201" s="21">
        <f t="shared" si="36"/>
        <v>70</v>
      </c>
      <c r="K201" s="20">
        <f t="shared" si="33"/>
        <v>350</v>
      </c>
      <c r="L201" s="8">
        <f t="shared" si="39"/>
        <v>2.3200245978750389</v>
      </c>
      <c r="M201" s="9">
        <f t="shared" si="40"/>
        <v>14126423.5</v>
      </c>
      <c r="N201" s="10">
        <f t="shared" si="37"/>
        <v>18647226.5</v>
      </c>
      <c r="O201" s="11">
        <f t="shared" si="38"/>
        <v>53277.79</v>
      </c>
      <c r="P201" s="24">
        <f t="shared" si="34"/>
        <v>32773650</v>
      </c>
    </row>
    <row r="202" spans="1:16">
      <c r="A202" s="38" t="s">
        <v>17711</v>
      </c>
      <c r="B202" s="18">
        <f>VLOOKUP(A202,TypeIDs!B:C,2,FALSE)</f>
        <v>31408</v>
      </c>
      <c r="C202" s="43">
        <v>1012000</v>
      </c>
      <c r="D202" s="43">
        <f t="shared" si="31"/>
        <v>1066034</v>
      </c>
      <c r="E202" s="42">
        <f>INDEX(MARKET_INPUT[Column1.price],MATCH(B202,MARKET_INPUT[Column1.type_id]))</f>
        <v>3104000</v>
      </c>
      <c r="F202" s="42">
        <f t="shared" si="32"/>
        <v>2965872</v>
      </c>
      <c r="G202" s="19">
        <f>VLOOKUP(B202,TypeIDs!C:D,2,FALSE)</f>
        <v>10</v>
      </c>
      <c r="H202" s="15">
        <v>1</v>
      </c>
      <c r="I202" s="17">
        <f t="shared" si="35"/>
        <v>225.4</v>
      </c>
      <c r="J202" s="21">
        <f t="shared" si="36"/>
        <v>7</v>
      </c>
      <c r="K202" s="20">
        <f t="shared" si="33"/>
        <v>70</v>
      </c>
      <c r="L202" s="8">
        <f t="shared" si="39"/>
        <v>2.7821551657827048</v>
      </c>
      <c r="M202" s="9">
        <f t="shared" si="40"/>
        <v>7462238</v>
      </c>
      <c r="N202" s="10">
        <f t="shared" si="37"/>
        <v>13298866</v>
      </c>
      <c r="O202" s="11">
        <f t="shared" si="38"/>
        <v>189983.8</v>
      </c>
      <c r="P202" s="24">
        <f t="shared" si="34"/>
        <v>20761104</v>
      </c>
    </row>
    <row r="203" spans="1:16">
      <c r="A203" s="29" t="s">
        <v>17669</v>
      </c>
      <c r="B203" s="18">
        <f>VLOOKUP(A203,TypeIDs!B:C,2,FALSE)</f>
        <v>31366</v>
      </c>
      <c r="C203" s="43">
        <v>19060000</v>
      </c>
      <c r="D203" s="43">
        <f t="shared" si="31"/>
        <v>19917170</v>
      </c>
      <c r="E203" s="42">
        <f>INDEX(MARKET_INPUT[Column1.price],MATCH(B203,MARKET_INPUT[Column1.type_id]))</f>
        <v>27990000</v>
      </c>
      <c r="F203" s="42">
        <f t="shared" si="32"/>
        <v>26744445</v>
      </c>
      <c r="G203" s="19">
        <f>VLOOKUP(B203,TypeIDs!C:D,2,FALSE)</f>
        <v>10</v>
      </c>
      <c r="H203" s="15">
        <v>4</v>
      </c>
      <c r="I203" s="17">
        <f t="shared" si="35"/>
        <v>15280</v>
      </c>
      <c r="J203" s="21">
        <f t="shared" si="36"/>
        <v>28</v>
      </c>
      <c r="K203" s="20">
        <f t="shared" si="33"/>
        <v>280</v>
      </c>
      <c r="L203" s="8">
        <f t="shared" si="39"/>
        <v>1.3427833873989126</v>
      </c>
      <c r="M203" s="9">
        <f t="shared" si="40"/>
        <v>557680760</v>
      </c>
      <c r="N203" s="10">
        <f t="shared" si="37"/>
        <v>191163700</v>
      </c>
      <c r="O203" s="11">
        <f t="shared" si="38"/>
        <v>682727.5</v>
      </c>
      <c r="P203" s="24">
        <f t="shared" si="34"/>
        <v>748844460</v>
      </c>
    </row>
    <row r="204" spans="1:16">
      <c r="A204" s="29" t="s">
        <v>17681</v>
      </c>
      <c r="B204" s="18">
        <f>VLOOKUP(A204,TypeIDs!B:C,2,FALSE)</f>
        <v>31378</v>
      </c>
      <c r="C204" s="43">
        <v>8473000</v>
      </c>
      <c r="D204" s="43">
        <f t="shared" si="31"/>
        <v>8859048.5</v>
      </c>
      <c r="E204" s="42">
        <f>INDEX(MARKET_INPUT[Column1.price],MATCH(B204,MARKET_INPUT[Column1.type_id]))</f>
        <v>10790000</v>
      </c>
      <c r="F204" s="42">
        <f t="shared" si="32"/>
        <v>10309845</v>
      </c>
      <c r="G204" s="19">
        <f>VLOOKUP(B204,TypeIDs!C:D,2,FALSE)</f>
        <v>10</v>
      </c>
      <c r="H204" s="15">
        <v>2.5</v>
      </c>
      <c r="I204" s="17">
        <f t="shared" si="35"/>
        <v>4264</v>
      </c>
      <c r="J204" s="21">
        <f t="shared" si="36"/>
        <v>17.5</v>
      </c>
      <c r="K204" s="20">
        <f t="shared" si="33"/>
        <v>175</v>
      </c>
      <c r="L204" s="8">
        <f t="shared" si="39"/>
        <v>1.1637643704061447</v>
      </c>
      <c r="M204" s="9">
        <f t="shared" si="40"/>
        <v>155033348.75</v>
      </c>
      <c r="N204" s="10">
        <f t="shared" si="37"/>
        <v>25388938.75</v>
      </c>
      <c r="O204" s="11">
        <f t="shared" si="38"/>
        <v>145079.65</v>
      </c>
      <c r="P204" s="24">
        <f t="shared" si="34"/>
        <v>180422287.5</v>
      </c>
    </row>
    <row r="205" spans="1:16">
      <c r="A205" s="29" t="s">
        <v>17661</v>
      </c>
      <c r="B205" s="18">
        <f>VLOOKUP(A205,TypeIDs!B:C,2,FALSE)</f>
        <v>31358</v>
      </c>
      <c r="C205" s="43">
        <v>520800</v>
      </c>
      <c r="D205" s="43">
        <f t="shared" si="31"/>
        <v>548475.6</v>
      </c>
      <c r="E205" s="42">
        <f>INDEX(MARKET_INPUT[Column1.price],MATCH(B205,MARKET_INPUT[Column1.type_id]))</f>
        <v>740000</v>
      </c>
      <c r="F205" s="42">
        <f t="shared" si="32"/>
        <v>707070</v>
      </c>
      <c r="G205" s="19">
        <f>VLOOKUP(B205,TypeIDs!C:D,2,FALSE)</f>
        <v>5</v>
      </c>
      <c r="H205" s="15">
        <v>4</v>
      </c>
      <c r="I205" s="17">
        <f t="shared" si="35"/>
        <v>438.64</v>
      </c>
      <c r="J205" s="21">
        <f t="shared" si="36"/>
        <v>28</v>
      </c>
      <c r="K205" s="20">
        <f t="shared" si="33"/>
        <v>140</v>
      </c>
      <c r="L205" s="8">
        <f t="shared" si="39"/>
        <v>1.2891548867442781</v>
      </c>
      <c r="M205" s="9">
        <f t="shared" si="40"/>
        <v>15357316.799999999</v>
      </c>
      <c r="N205" s="10">
        <f t="shared" si="37"/>
        <v>4440643.2000000011</v>
      </c>
      <c r="O205" s="11">
        <f t="shared" si="38"/>
        <v>31718.880000000005</v>
      </c>
      <c r="P205" s="24">
        <f t="shared" si="34"/>
        <v>19797960</v>
      </c>
    </row>
    <row r="206" spans="1:16">
      <c r="A206" s="29" t="s">
        <v>14309</v>
      </c>
      <c r="B206" s="18">
        <f>VLOOKUP(A206,TypeIDs!B:C,2,FALSE)</f>
        <v>26929</v>
      </c>
      <c r="C206" s="43">
        <v>48910</v>
      </c>
      <c r="D206" s="43">
        <f t="shared" si="31"/>
        <v>55586.495000000003</v>
      </c>
      <c r="E206" s="42">
        <f>INDEX(MARKET_INPUT[Column1.price],MATCH(B206,MARKET_INPUT[Column1.type_id]))</f>
        <v>217700</v>
      </c>
      <c r="F206" s="42">
        <f t="shared" si="32"/>
        <v>208012.35</v>
      </c>
      <c r="G206" s="19">
        <f>VLOOKUP(B206,TypeIDs!C:D,2,FALSE)</f>
        <v>5</v>
      </c>
      <c r="H206" s="15">
        <v>4</v>
      </c>
      <c r="I206" s="17">
        <f t="shared" si="35"/>
        <v>61.128</v>
      </c>
      <c r="J206" s="21">
        <f t="shared" si="36"/>
        <v>28</v>
      </c>
      <c r="K206" s="20">
        <f t="shared" si="33"/>
        <v>140</v>
      </c>
      <c r="L206" s="8">
        <f t="shared" si="39"/>
        <v>3.7421382657784052</v>
      </c>
      <c r="M206" s="9">
        <f t="shared" si="40"/>
        <v>1556421.86</v>
      </c>
      <c r="N206" s="10">
        <f t="shared" si="37"/>
        <v>4267923.9400000004</v>
      </c>
      <c r="O206" s="11">
        <f t="shared" si="38"/>
        <v>30485.171000000002</v>
      </c>
      <c r="P206" s="24">
        <f t="shared" si="34"/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43">
        <v>2919000</v>
      </c>
      <c r="D207" s="43">
        <f t="shared" si="31"/>
        <v>3053395.5</v>
      </c>
      <c r="E207" s="42">
        <f>INDEX(MARKET_INPUT[Column1.price],MATCH(B207,MARKET_INPUT[Column1.type_id]))</f>
        <v>3984000</v>
      </c>
      <c r="F207" s="42">
        <f t="shared" si="32"/>
        <v>3806712</v>
      </c>
      <c r="G207" s="19">
        <f>VLOOKUP(B207,TypeIDs!C:D,2,FALSE)</f>
        <v>5</v>
      </c>
      <c r="H207" s="15">
        <v>3</v>
      </c>
      <c r="I207" s="17">
        <f t="shared" si="35"/>
        <v>1770.3999999999999</v>
      </c>
      <c r="J207" s="21">
        <f t="shared" si="36"/>
        <v>21</v>
      </c>
      <c r="K207" s="20">
        <f t="shared" si="33"/>
        <v>105</v>
      </c>
      <c r="L207" s="8">
        <f t="shared" si="39"/>
        <v>1.2467143545603574</v>
      </c>
      <c r="M207" s="9">
        <f t="shared" si="40"/>
        <v>64121305.5</v>
      </c>
      <c r="N207" s="10">
        <f t="shared" si="37"/>
        <v>15819646.5</v>
      </c>
      <c r="O207" s="11">
        <f t="shared" si="38"/>
        <v>150663.29999999999</v>
      </c>
      <c r="P207" s="24">
        <f t="shared" si="34"/>
        <v>79940952</v>
      </c>
    </row>
    <row r="208" spans="1:16">
      <c r="A208" s="29" t="s">
        <v>17903</v>
      </c>
      <c r="B208" s="18">
        <f>VLOOKUP(A208,TypeIDs!B:C,2,FALSE)</f>
        <v>31600</v>
      </c>
      <c r="C208" s="43">
        <v>801800</v>
      </c>
      <c r="D208" s="43">
        <f t="shared" si="31"/>
        <v>846480.1</v>
      </c>
      <c r="E208" s="42">
        <f>INDEX(MARKET_INPUT[Column1.price],MATCH(B208,MARKET_INPUT[Column1.type_id]))</f>
        <v>1425000</v>
      </c>
      <c r="F208" s="42">
        <f t="shared" si="32"/>
        <v>1361587.5</v>
      </c>
      <c r="G208" s="19">
        <f>VLOOKUP(B208,TypeIDs!C:D,2,FALSE)</f>
        <v>10</v>
      </c>
      <c r="H208" s="15">
        <v>5</v>
      </c>
      <c r="I208" s="17">
        <f t="shared" si="35"/>
        <v>836.8</v>
      </c>
      <c r="J208" s="21">
        <f t="shared" si="36"/>
        <v>35</v>
      </c>
      <c r="K208" s="20">
        <f t="shared" si="33"/>
        <v>350</v>
      </c>
      <c r="L208" s="8">
        <f t="shared" si="39"/>
        <v>1.6085286588544727</v>
      </c>
      <c r="M208" s="9">
        <f t="shared" si="40"/>
        <v>29626803.5</v>
      </c>
      <c r="N208" s="10">
        <f t="shared" si="37"/>
        <v>18028759</v>
      </c>
      <c r="O208" s="11">
        <f t="shared" si="38"/>
        <v>51510.740000000005</v>
      </c>
      <c r="P208" s="24">
        <f t="shared" si="34"/>
        <v>47655562.5</v>
      </c>
    </row>
    <row r="209" spans="1:16">
      <c r="A209" s="29" t="s">
        <v>17913</v>
      </c>
      <c r="B209" s="18">
        <f>VLOOKUP(A209,TypeIDs!B:C,2,FALSE)</f>
        <v>31610</v>
      </c>
      <c r="C209" s="43">
        <v>749700</v>
      </c>
      <c r="D209" s="43">
        <f t="shared" si="31"/>
        <v>792061.65</v>
      </c>
      <c r="E209" s="42">
        <f>INDEX(MARKET_INPUT[Column1.price],MATCH(B209,MARKET_INPUT[Column1.type_id]))</f>
        <v>1855000</v>
      </c>
      <c r="F209" s="42">
        <f t="shared" si="32"/>
        <v>1772452.5</v>
      </c>
      <c r="G209" s="19">
        <f>VLOOKUP(B209,TypeIDs!C:D,2,FALSE)</f>
        <v>10</v>
      </c>
      <c r="H209" s="15">
        <v>4</v>
      </c>
      <c r="I209" s="17">
        <f t="shared" si="35"/>
        <v>631.76</v>
      </c>
      <c r="J209" s="21">
        <f t="shared" si="36"/>
        <v>28</v>
      </c>
      <c r="K209" s="20">
        <f t="shared" si="33"/>
        <v>280</v>
      </c>
      <c r="L209" s="8">
        <f t="shared" si="39"/>
        <v>2.2377708856375005</v>
      </c>
      <c r="M209" s="9">
        <f t="shared" si="40"/>
        <v>22177726.199999999</v>
      </c>
      <c r="N209" s="10">
        <f t="shared" si="37"/>
        <v>27450943.800000001</v>
      </c>
      <c r="O209" s="11">
        <f t="shared" si="38"/>
        <v>98039.084999999992</v>
      </c>
      <c r="P209" s="24">
        <f t="shared" si="34"/>
        <v>49628670</v>
      </c>
    </row>
    <row r="210" spans="1:16">
      <c r="A210" s="38" t="s">
        <v>17907</v>
      </c>
      <c r="B210" s="18">
        <f>VLOOKUP(A210,TypeIDs!B:C,2,FALSE)</f>
        <v>31604</v>
      </c>
      <c r="C210" s="43">
        <v>2183000</v>
      </c>
      <c r="D210" s="43">
        <f t="shared" si="31"/>
        <v>2284643.5</v>
      </c>
      <c r="E210" s="42">
        <f>INDEX(MARKET_INPUT[Column1.price],MATCH(B210,MARKET_INPUT[Column1.type_id]))</f>
        <v>2288000</v>
      </c>
      <c r="F210" s="42">
        <f t="shared" si="32"/>
        <v>2186184</v>
      </c>
      <c r="G210" s="19">
        <f>VLOOKUP(B210,TypeIDs!C:D,2,FALSE)</f>
        <v>5</v>
      </c>
      <c r="H210" s="15">
        <v>1</v>
      </c>
      <c r="I210" s="17">
        <f t="shared" si="35"/>
        <v>449.6</v>
      </c>
      <c r="J210" s="21">
        <f t="shared" si="36"/>
        <v>7</v>
      </c>
      <c r="K210" s="20">
        <f t="shared" si="33"/>
        <v>35</v>
      </c>
      <c r="L210" s="8">
        <f t="shared" si="39"/>
        <v>0.95690377951746086</v>
      </c>
      <c r="M210" s="9">
        <f t="shared" si="40"/>
        <v>15992504.5</v>
      </c>
      <c r="N210" s="10">
        <f t="shared" si="37"/>
        <v>-689216.5</v>
      </c>
      <c r="O210" s="11">
        <f t="shared" si="38"/>
        <v>-19691.900000000001</v>
      </c>
      <c r="P210" s="24">
        <f t="shared" si="34"/>
        <v>15303288</v>
      </c>
    </row>
    <row r="211" spans="1:16">
      <c r="A211" s="29" t="s">
        <v>18692</v>
      </c>
      <c r="B211" s="18">
        <f>VLOOKUP(A211,TypeIDs!B:C,2,FALSE)</f>
        <v>32819</v>
      </c>
      <c r="C211" s="43">
        <v>349900</v>
      </c>
      <c r="D211" s="43">
        <f t="shared" si="31"/>
        <v>374470.55</v>
      </c>
      <c r="E211" s="42">
        <f>INDEX(MARKET_INPUT[Column1.price],MATCH(B211,MARKET_INPUT[Column1.type_id]))</f>
        <v>900000</v>
      </c>
      <c r="F211" s="42">
        <f t="shared" si="32"/>
        <v>859950</v>
      </c>
      <c r="G211" s="19">
        <f>VLOOKUP(B211,TypeIDs!C:D,2,FALSE)</f>
        <v>10</v>
      </c>
      <c r="H211" s="15">
        <v>3</v>
      </c>
      <c r="I211" s="17">
        <f t="shared" si="35"/>
        <v>238.94</v>
      </c>
      <c r="J211" s="21">
        <f t="shared" si="36"/>
        <v>21</v>
      </c>
      <c r="K211" s="20">
        <f t="shared" si="33"/>
        <v>210</v>
      </c>
      <c r="L211" s="8">
        <f t="shared" si="39"/>
        <v>2.2964422702933516</v>
      </c>
      <c r="M211" s="9">
        <f t="shared" si="40"/>
        <v>7863881.5499999998</v>
      </c>
      <c r="N211" s="10">
        <f t="shared" si="37"/>
        <v>10195068.450000001</v>
      </c>
      <c r="O211" s="11">
        <f t="shared" si="38"/>
        <v>48547.945</v>
      </c>
      <c r="P211" s="24">
        <f t="shared" si="34"/>
        <v>18058950</v>
      </c>
    </row>
    <row r="212" spans="1:16">
      <c r="A212" s="29" t="s">
        <v>18690</v>
      </c>
      <c r="B212" s="18">
        <f>VLOOKUP(A212,TypeIDs!B:C,2,FALSE)</f>
        <v>32817</v>
      </c>
      <c r="C212" s="43">
        <v>443100</v>
      </c>
      <c r="D212" s="43">
        <f t="shared" si="31"/>
        <v>471817.95</v>
      </c>
      <c r="E212" s="42">
        <f>INDEX(MARKET_INPUT[Column1.price],MATCH(B212,MARKET_INPUT[Column1.type_id]))</f>
        <v>2397000</v>
      </c>
      <c r="F212" s="42">
        <f t="shared" si="32"/>
        <v>2290333.5</v>
      </c>
      <c r="G212" s="19">
        <f>VLOOKUP(B212,TypeIDs!C:D,2,FALSE)</f>
        <v>10</v>
      </c>
      <c r="H212" s="15">
        <v>1.5</v>
      </c>
      <c r="I212" s="17">
        <f t="shared" si="35"/>
        <v>157.43</v>
      </c>
      <c r="J212" s="21">
        <f t="shared" si="36"/>
        <v>10.5</v>
      </c>
      <c r="K212" s="20">
        <f t="shared" si="33"/>
        <v>105</v>
      </c>
      <c r="L212" s="8">
        <f t="shared" si="39"/>
        <v>4.8542737723310445</v>
      </c>
      <c r="M212" s="9">
        <f t="shared" si="40"/>
        <v>4954088.4750000006</v>
      </c>
      <c r="N212" s="10">
        <f t="shared" si="37"/>
        <v>19094413.275000002</v>
      </c>
      <c r="O212" s="11">
        <f t="shared" si="38"/>
        <v>181851.55499999999</v>
      </c>
      <c r="P212" s="24">
        <f t="shared" si="34"/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43">
        <v>1668000</v>
      </c>
      <c r="D213" s="43">
        <f t="shared" si="31"/>
        <v>1751226</v>
      </c>
      <c r="E213" s="42">
        <f>INDEX(MARKET_INPUT[Column1.price],MATCH(B213,MARKET_INPUT[Column1.type_id]))</f>
        <v>1999000</v>
      </c>
      <c r="F213" s="42">
        <f t="shared" si="32"/>
        <v>1910044.5</v>
      </c>
      <c r="G213" s="19">
        <f>VLOOKUP(B213,TypeIDs!C:D,2,FALSE)</f>
        <v>10</v>
      </c>
      <c r="H213" s="15">
        <v>1</v>
      </c>
      <c r="I213" s="17">
        <f t="shared" si="35"/>
        <v>356.6</v>
      </c>
      <c r="J213" s="21">
        <f t="shared" si="36"/>
        <v>7</v>
      </c>
      <c r="K213" s="20">
        <f t="shared" si="33"/>
        <v>70</v>
      </c>
      <c r="L213" s="8">
        <f t="shared" si="39"/>
        <v>1.0906898938229561</v>
      </c>
      <c r="M213" s="9">
        <f t="shared" si="40"/>
        <v>12258582</v>
      </c>
      <c r="N213" s="10">
        <f t="shared" si="37"/>
        <v>1111729.5</v>
      </c>
      <c r="O213" s="11">
        <f t="shared" si="38"/>
        <v>15881.85</v>
      </c>
      <c r="P213" s="24">
        <f t="shared" si="34"/>
        <v>13370311.5</v>
      </c>
    </row>
    <row r="214" spans="1:16">
      <c r="A214" s="29" t="s">
        <v>17404</v>
      </c>
      <c r="B214" s="18">
        <f>VLOOKUP(A214,TypeIDs!B:C,2,FALSE)</f>
        <v>31091</v>
      </c>
      <c r="C214" s="43">
        <v>29680000</v>
      </c>
      <c r="D214" s="43">
        <f t="shared" si="31"/>
        <v>31009760</v>
      </c>
      <c r="E214" s="42">
        <f>INDEX(MARKET_INPUT[Column1.price],MATCH(B214,MARKET_INPUT[Column1.type_id]))</f>
        <v>31630000</v>
      </c>
      <c r="F214" s="42">
        <f t="shared" si="32"/>
        <v>30222465</v>
      </c>
      <c r="G214" s="19">
        <f>VLOOKUP(B214,TypeIDs!C:D,2,FALSE)</f>
        <v>10</v>
      </c>
      <c r="H214" s="15">
        <v>1</v>
      </c>
      <c r="I214" s="17">
        <f t="shared" si="35"/>
        <v>5959</v>
      </c>
      <c r="J214" s="21">
        <f t="shared" si="36"/>
        <v>7</v>
      </c>
      <c r="K214" s="20">
        <f t="shared" si="33"/>
        <v>70</v>
      </c>
      <c r="L214" s="8">
        <f t="shared" si="39"/>
        <v>0.97461138041700424</v>
      </c>
      <c r="M214" s="9">
        <f t="shared" si="40"/>
        <v>217068320</v>
      </c>
      <c r="N214" s="10">
        <f t="shared" si="37"/>
        <v>-5511065</v>
      </c>
      <c r="O214" s="11">
        <f t="shared" si="38"/>
        <v>-78729.5</v>
      </c>
      <c r="P214" s="24">
        <f t="shared" si="34"/>
        <v>211557255</v>
      </c>
    </row>
    <row r="215" spans="1:16">
      <c r="A215" s="29" t="s">
        <v>17396</v>
      </c>
      <c r="B215" s="18">
        <f>VLOOKUP(A215,TypeIDs!B:C,2,FALSE)</f>
        <v>31083</v>
      </c>
      <c r="C215" s="43">
        <v>423000</v>
      </c>
      <c r="D215" s="43">
        <f t="shared" si="31"/>
        <v>446323.5</v>
      </c>
      <c r="E215" s="42">
        <f>INDEX(MARKET_INPUT[Column1.price],MATCH(B215,MARKET_INPUT[Column1.type_id]))</f>
        <v>994300</v>
      </c>
      <c r="F215" s="42">
        <f t="shared" si="32"/>
        <v>950053.65</v>
      </c>
      <c r="G215" s="19">
        <f>VLOOKUP(B215,TypeIDs!C:D,2,FALSE)</f>
        <v>5</v>
      </c>
      <c r="H215" s="15">
        <v>2.5</v>
      </c>
      <c r="I215" s="17">
        <f t="shared" si="35"/>
        <v>229</v>
      </c>
      <c r="J215" s="21">
        <f t="shared" si="36"/>
        <v>17.5</v>
      </c>
      <c r="K215" s="20">
        <f t="shared" si="33"/>
        <v>87.5</v>
      </c>
      <c r="L215" s="8">
        <f t="shared" si="39"/>
        <v>2.1286211682781659</v>
      </c>
      <c r="M215" s="9">
        <f t="shared" si="40"/>
        <v>7810661.25</v>
      </c>
      <c r="N215" s="10">
        <f t="shared" si="37"/>
        <v>8815277.625</v>
      </c>
      <c r="O215" s="11">
        <f t="shared" si="38"/>
        <v>100746.03</v>
      </c>
      <c r="P215" s="24">
        <f t="shared" si="34"/>
        <v>16625938.875</v>
      </c>
    </row>
    <row r="216" spans="1:16">
      <c r="A216" s="29" t="s">
        <v>17517</v>
      </c>
      <c r="B216" s="18">
        <f>VLOOKUP(A216,TypeIDs!B:C,2,FALSE)</f>
        <v>31213</v>
      </c>
      <c r="C216" s="43">
        <v>24900</v>
      </c>
      <c r="D216" s="43">
        <f t="shared" si="31"/>
        <v>30508.05</v>
      </c>
      <c r="E216" s="42">
        <f>INDEX(MARKET_INPUT[Column1.price],MATCH(B216,MARKET_INPUT[Column1.type_id]))</f>
        <v>154000</v>
      </c>
      <c r="F216" s="42">
        <f t="shared" si="32"/>
        <v>147147</v>
      </c>
      <c r="G216" s="19">
        <f>VLOOKUP(B216,TypeIDs!C:D,2,FALSE)</f>
        <v>5</v>
      </c>
      <c r="H216" s="15">
        <v>3</v>
      </c>
      <c r="I216" s="17">
        <f t="shared" si="35"/>
        <v>33.94</v>
      </c>
      <c r="J216" s="21">
        <f t="shared" si="36"/>
        <v>21</v>
      </c>
      <c r="K216" s="20">
        <f t="shared" si="33"/>
        <v>105</v>
      </c>
      <c r="L216" s="8">
        <f t="shared" si="39"/>
        <v>4.8232187897948249</v>
      </c>
      <c r="M216" s="9">
        <f t="shared" si="40"/>
        <v>640669.04999999993</v>
      </c>
      <c r="N216" s="10">
        <f t="shared" si="37"/>
        <v>2449417.9499999997</v>
      </c>
      <c r="O216" s="11">
        <f t="shared" si="38"/>
        <v>23327.79</v>
      </c>
      <c r="P216" s="24">
        <f t="shared" si="34"/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43">
        <v>3375000</v>
      </c>
      <c r="D217" s="43">
        <f t="shared" si="31"/>
        <v>3543187.5</v>
      </c>
      <c r="E217" s="42">
        <f>INDEX(MARKET_INPUT[Column1.price],MATCH(B217,MARKET_INPUT[Column1.type_id]))</f>
        <v>4316000</v>
      </c>
      <c r="F217" s="42">
        <f t="shared" si="32"/>
        <v>4123938</v>
      </c>
      <c r="G217" s="19">
        <f>VLOOKUP(B217,TypeIDs!C:D,2,FALSE)</f>
        <v>20</v>
      </c>
      <c r="H217" s="15">
        <v>1.5</v>
      </c>
      <c r="I217" s="17">
        <f t="shared" si="35"/>
        <v>1057</v>
      </c>
      <c r="J217" s="21">
        <f t="shared" si="36"/>
        <v>10.5</v>
      </c>
      <c r="K217" s="20">
        <f t="shared" si="33"/>
        <v>210</v>
      </c>
      <c r="L217" s="8">
        <f t="shared" si="39"/>
        <v>1.1639062285018786</v>
      </c>
      <c r="M217" s="9">
        <f t="shared" si="40"/>
        <v>37203468.75</v>
      </c>
      <c r="N217" s="10">
        <f t="shared" si="37"/>
        <v>6097880.25</v>
      </c>
      <c r="O217" s="11">
        <f t="shared" si="38"/>
        <v>29037.525000000001</v>
      </c>
      <c r="P217" s="24">
        <f t="shared" si="34"/>
        <v>43301349</v>
      </c>
    </row>
    <row r="218" spans="1:16">
      <c r="A218" s="29" t="s">
        <v>18093</v>
      </c>
      <c r="B218" s="18">
        <f>VLOOKUP(A218,TypeIDs!B:C,2,FALSE)</f>
        <v>31790</v>
      </c>
      <c r="C218" s="43">
        <v>800000</v>
      </c>
      <c r="D218" s="43">
        <f t="shared" si="31"/>
        <v>844600</v>
      </c>
      <c r="E218" s="42">
        <f>INDEX(MARKET_INPUT[Column1.price],MATCH(B218,MARKET_INPUT[Column1.type_id]))</f>
        <v>1375000</v>
      </c>
      <c r="F218" s="42">
        <f t="shared" si="32"/>
        <v>1313812.5</v>
      </c>
      <c r="G218" s="19">
        <f>VLOOKUP(B218,TypeIDs!C:D,2,FALSE)</f>
        <v>10</v>
      </c>
      <c r="H218" s="15">
        <v>21</v>
      </c>
      <c r="I218" s="17">
        <f t="shared" si="35"/>
        <v>3443</v>
      </c>
      <c r="J218" s="21">
        <f t="shared" si="36"/>
        <v>147</v>
      </c>
      <c r="K218" s="20">
        <f t="shared" si="33"/>
        <v>1470</v>
      </c>
      <c r="L218" s="8">
        <f t="shared" si="39"/>
        <v>1.555544044518115</v>
      </c>
      <c r="M218" s="9">
        <f t="shared" si="40"/>
        <v>124156200</v>
      </c>
      <c r="N218" s="10">
        <f t="shared" si="37"/>
        <v>68974237.5</v>
      </c>
      <c r="O218" s="11">
        <f t="shared" si="38"/>
        <v>46921.25</v>
      </c>
      <c r="P218" s="24">
        <f t="shared" si="34"/>
        <v>193130437.5</v>
      </c>
    </row>
    <row r="219" spans="1:16">
      <c r="A219" s="29" t="s">
        <v>18021</v>
      </c>
      <c r="B219" s="18">
        <f>VLOOKUP(A219,TypeIDs!B:C,2,FALSE)</f>
        <v>31718</v>
      </c>
      <c r="C219" s="43">
        <v>85860</v>
      </c>
      <c r="D219" s="43">
        <f t="shared" si="31"/>
        <v>98680.77</v>
      </c>
      <c r="E219" s="42">
        <f>INDEX(MARKET_INPUT[Column1.price],MATCH(B219,MARKET_INPUT[Column1.type_id]))</f>
        <v>399900</v>
      </c>
      <c r="F219" s="42">
        <f t="shared" si="32"/>
        <v>382104.45</v>
      </c>
      <c r="G219" s="19">
        <f>VLOOKUP(B219,TypeIDs!C:D,2,FALSE)</f>
        <v>10</v>
      </c>
      <c r="H219" s="15">
        <v>5</v>
      </c>
      <c r="I219" s="17">
        <f t="shared" si="35"/>
        <v>120.86</v>
      </c>
      <c r="J219" s="21">
        <f t="shared" si="36"/>
        <v>35</v>
      </c>
      <c r="K219" s="20">
        <f t="shared" si="33"/>
        <v>350</v>
      </c>
      <c r="L219" s="8">
        <f t="shared" si="39"/>
        <v>3.8721267578272847</v>
      </c>
      <c r="M219" s="9">
        <f t="shared" si="40"/>
        <v>3453826.95</v>
      </c>
      <c r="N219" s="10">
        <f t="shared" si="37"/>
        <v>9919828.7999999989</v>
      </c>
      <c r="O219" s="11">
        <f t="shared" si="38"/>
        <v>28342.367999999999</v>
      </c>
      <c r="P219" s="24">
        <f t="shared" si="34"/>
        <v>13373655.75</v>
      </c>
    </row>
    <row r="220" spans="1:16">
      <c r="A220" s="29" t="s">
        <v>18057</v>
      </c>
      <c r="B220" s="18">
        <f>VLOOKUP(A220,TypeIDs!B:C,2,FALSE)</f>
        <v>31754</v>
      </c>
      <c r="C220" s="43">
        <v>103900</v>
      </c>
      <c r="D220" s="43">
        <f t="shared" si="31"/>
        <v>117523.55</v>
      </c>
      <c r="E220" s="42">
        <f>INDEX(MARKET_INPUT[Column1.price],MATCH(B220,MARKET_INPUT[Column1.type_id]))</f>
        <v>1295000</v>
      </c>
      <c r="F220" s="42">
        <f t="shared" si="32"/>
        <v>1237372.5</v>
      </c>
      <c r="G220" s="19">
        <f>VLOOKUP(B220,TypeIDs!C:D,2,FALSE)</f>
        <v>10</v>
      </c>
      <c r="H220" s="15">
        <v>3</v>
      </c>
      <c r="I220" s="17">
        <f t="shared" si="35"/>
        <v>91.34</v>
      </c>
      <c r="J220" s="21">
        <f t="shared" si="36"/>
        <v>21</v>
      </c>
      <c r="K220" s="20">
        <f t="shared" si="33"/>
        <v>210</v>
      </c>
      <c r="L220" s="8">
        <f t="shared" si="39"/>
        <v>10.528719563015242</v>
      </c>
      <c r="M220" s="9">
        <f t="shared" si="40"/>
        <v>2467994.5500000003</v>
      </c>
      <c r="N220" s="10">
        <f t="shared" si="37"/>
        <v>23516827.949999999</v>
      </c>
      <c r="O220" s="11">
        <f t="shared" si="38"/>
        <v>111984.89499999999</v>
      </c>
      <c r="P220" s="24">
        <f t="shared" si="34"/>
        <v>25984822.5</v>
      </c>
    </row>
    <row r="221" spans="1:16">
      <c r="A221" s="29" t="s">
        <v>18099</v>
      </c>
      <c r="B221" s="18">
        <f>VLOOKUP(A221,TypeIDs!B:C,2,FALSE)</f>
        <v>31796</v>
      </c>
      <c r="C221" s="43">
        <v>19000000</v>
      </c>
      <c r="D221" s="43">
        <f t="shared" si="31"/>
        <v>19854500</v>
      </c>
      <c r="E221" s="42">
        <f>INDEX(MARKET_INPUT[Column1.price],MATCH(B221,MARKET_INPUT[Column1.type_id]))</f>
        <v>23190000</v>
      </c>
      <c r="F221" s="42">
        <f t="shared" si="32"/>
        <v>22158045</v>
      </c>
      <c r="G221" s="19">
        <f>VLOOKUP(B221,TypeIDs!C:D,2,FALSE)</f>
        <v>10</v>
      </c>
      <c r="H221" s="15">
        <v>10</v>
      </c>
      <c r="I221" s="17">
        <f t="shared" si="35"/>
        <v>38050</v>
      </c>
      <c r="J221" s="21">
        <f t="shared" si="36"/>
        <v>70</v>
      </c>
      <c r="K221" s="20">
        <f t="shared" si="33"/>
        <v>700</v>
      </c>
      <c r="L221" s="8">
        <f t="shared" si="39"/>
        <v>1.1160213049938301</v>
      </c>
      <c r="M221" s="9">
        <f t="shared" si="40"/>
        <v>1389815000</v>
      </c>
      <c r="N221" s="10">
        <f t="shared" si="37"/>
        <v>161248150</v>
      </c>
      <c r="O221" s="11">
        <f t="shared" si="38"/>
        <v>230354.5</v>
      </c>
      <c r="P221" s="24">
        <f t="shared" si="34"/>
        <v>1551063150</v>
      </c>
    </row>
    <row r="222" spans="1:16">
      <c r="A222" s="29" t="s">
        <v>18027</v>
      </c>
      <c r="B222" s="18">
        <f>VLOOKUP(A222,TypeIDs!B:C,2,FALSE)</f>
        <v>31724</v>
      </c>
      <c r="C222" s="43">
        <v>3931000</v>
      </c>
      <c r="D222" s="43">
        <f t="shared" si="31"/>
        <v>4114929.5</v>
      </c>
      <c r="E222" s="42">
        <f>INDEX(MARKET_INPUT[Column1.price],MATCH(B222,MARKET_INPUT[Column1.type_id]))</f>
        <v>5996000</v>
      </c>
      <c r="F222" s="42">
        <f t="shared" si="32"/>
        <v>5729178</v>
      </c>
      <c r="G222" s="19">
        <f>VLOOKUP(B222,TypeIDs!C:D,2,FALSE)</f>
        <v>10</v>
      </c>
      <c r="H222" s="15">
        <v>8</v>
      </c>
      <c r="I222" s="17">
        <f t="shared" si="35"/>
        <v>6333.6</v>
      </c>
      <c r="J222" s="21">
        <f t="shared" si="36"/>
        <v>56</v>
      </c>
      <c r="K222" s="20">
        <f t="shared" si="33"/>
        <v>560</v>
      </c>
      <c r="L222" s="8">
        <f t="shared" si="39"/>
        <v>1.3922906820153298</v>
      </c>
      <c r="M222" s="9">
        <f t="shared" si="40"/>
        <v>230436052</v>
      </c>
      <c r="N222" s="10">
        <f t="shared" si="37"/>
        <v>90397916</v>
      </c>
      <c r="O222" s="11">
        <f t="shared" si="38"/>
        <v>161424.85</v>
      </c>
      <c r="P222" s="24">
        <f t="shared" si="34"/>
        <v>320833968</v>
      </c>
    </row>
    <row r="223" spans="1:16">
      <c r="A223" s="29" t="s">
        <v>18063</v>
      </c>
      <c r="B223" s="18">
        <f>VLOOKUP(A223,TypeIDs!B:C,2,FALSE)</f>
        <v>31760</v>
      </c>
      <c r="C223" s="43">
        <v>3546000</v>
      </c>
      <c r="D223" s="43">
        <f t="shared" si="31"/>
        <v>3712797</v>
      </c>
      <c r="E223" s="42">
        <f>INDEX(MARKET_INPUT[Column1.price],MATCH(B223,MARKET_INPUT[Column1.type_id]))</f>
        <v>2775000</v>
      </c>
      <c r="F223" s="42">
        <f t="shared" si="32"/>
        <v>2651512.5</v>
      </c>
      <c r="G223" s="19">
        <f>VLOOKUP(B223,TypeIDs!C:D,2,FALSE)</f>
        <v>10</v>
      </c>
      <c r="H223" s="15">
        <v>2</v>
      </c>
      <c r="I223" s="17">
        <f t="shared" si="35"/>
        <v>1444.4</v>
      </c>
      <c r="J223" s="21">
        <f t="shared" si="36"/>
        <v>14</v>
      </c>
      <c r="K223" s="20">
        <f t="shared" si="33"/>
        <v>140</v>
      </c>
      <c r="L223" s="8">
        <f t="shared" si="39"/>
        <v>0.7141549888130162</v>
      </c>
      <c r="M223" s="9">
        <f t="shared" si="40"/>
        <v>51979158</v>
      </c>
      <c r="N223" s="10">
        <f t="shared" si="37"/>
        <v>-14857983</v>
      </c>
      <c r="O223" s="11">
        <f t="shared" si="38"/>
        <v>-106128.45</v>
      </c>
      <c r="P223" s="24">
        <f t="shared" si="34"/>
        <v>37121175</v>
      </c>
    </row>
    <row r="224" spans="1:16">
      <c r="A224" s="29" t="s">
        <v>18091</v>
      </c>
      <c r="B224" s="18">
        <f>VLOOKUP(A224,TypeIDs!B:C,2,FALSE)</f>
        <v>31788</v>
      </c>
      <c r="C224" s="43">
        <v>175900</v>
      </c>
      <c r="D224" s="43">
        <f t="shared" si="31"/>
        <v>188227.55</v>
      </c>
      <c r="E224" s="42">
        <f>INDEX(MARKET_INPUT[Column1.price],MATCH(B224,MARKET_INPUT[Column1.type_id]))</f>
        <v>650000</v>
      </c>
      <c r="F224" s="42">
        <f t="shared" si="32"/>
        <v>621075</v>
      </c>
      <c r="G224" s="19">
        <f>VLOOKUP(B224,TypeIDs!C:D,2,FALSE)</f>
        <v>5</v>
      </c>
      <c r="H224" s="15">
        <v>5</v>
      </c>
      <c r="I224" s="17">
        <f t="shared" si="35"/>
        <v>200.9</v>
      </c>
      <c r="J224" s="21">
        <f t="shared" si="36"/>
        <v>35</v>
      </c>
      <c r="K224" s="20">
        <f t="shared" si="33"/>
        <v>175</v>
      </c>
      <c r="L224" s="8">
        <f t="shared" si="39"/>
        <v>3.2995966849698677</v>
      </c>
      <c r="M224" s="9">
        <f t="shared" si="40"/>
        <v>6587964.25</v>
      </c>
      <c r="N224" s="10">
        <f t="shared" si="37"/>
        <v>15149660.75</v>
      </c>
      <c r="O224" s="11">
        <f t="shared" si="38"/>
        <v>86569.49</v>
      </c>
      <c r="P224" s="24">
        <f t="shared" si="34"/>
        <v>21737625</v>
      </c>
    </row>
    <row r="225" spans="1:16">
      <c r="A225" s="29" t="s">
        <v>18019</v>
      </c>
      <c r="B225" s="18">
        <f>VLOOKUP(A225,TypeIDs!B:C,2,FALSE)</f>
        <v>31716</v>
      </c>
      <c r="C225" s="43">
        <v>38740</v>
      </c>
      <c r="D225" s="43">
        <f t="shared" si="31"/>
        <v>44963.93</v>
      </c>
      <c r="E225" s="42">
        <f>INDEX(MARKET_INPUT[Column1.price],MATCH(B225,MARKET_INPUT[Column1.type_id]))</f>
        <v>100000</v>
      </c>
      <c r="F225" s="42">
        <f t="shared" si="32"/>
        <v>95550</v>
      </c>
      <c r="G225" s="19">
        <f>VLOOKUP(B225,TypeIDs!C:D,2,FALSE)</f>
        <v>5</v>
      </c>
      <c r="H225" s="15">
        <v>2</v>
      </c>
      <c r="I225" s="17">
        <f t="shared" si="35"/>
        <v>31.496000000000002</v>
      </c>
      <c r="J225" s="21">
        <f t="shared" si="36"/>
        <v>14</v>
      </c>
      <c r="K225" s="20">
        <f t="shared" si="33"/>
        <v>70</v>
      </c>
      <c r="L225" s="8">
        <f t="shared" si="39"/>
        <v>2.1250366682805528</v>
      </c>
      <c r="M225" s="9">
        <f t="shared" si="40"/>
        <v>629495.02</v>
      </c>
      <c r="N225" s="10">
        <f t="shared" si="37"/>
        <v>708204.98</v>
      </c>
      <c r="O225" s="11">
        <f t="shared" si="38"/>
        <v>10117.214</v>
      </c>
      <c r="P225" s="24">
        <f t="shared" si="34"/>
        <v>1337700</v>
      </c>
    </row>
    <row r="226" spans="1:16">
      <c r="A226" s="29" t="s">
        <v>18097</v>
      </c>
      <c r="B226" s="18">
        <f>VLOOKUP(A226,TypeIDs!B:C,2,FALSE)</f>
        <v>31794</v>
      </c>
      <c r="C226" s="43">
        <v>5662000</v>
      </c>
      <c r="D226" s="43">
        <f t="shared" si="31"/>
        <v>5918459</v>
      </c>
      <c r="E226" s="42">
        <f>INDEX(MARKET_INPUT[Column1.price],MATCH(B226,MARKET_INPUT[Column1.type_id]))</f>
        <v>8989000</v>
      </c>
      <c r="F226" s="42">
        <f t="shared" si="32"/>
        <v>8588989.5</v>
      </c>
      <c r="G226" s="19">
        <f>VLOOKUP(B226,TypeIDs!C:D,2,FALSE)</f>
        <v>5</v>
      </c>
      <c r="H226" s="15">
        <v>6</v>
      </c>
      <c r="I226" s="17">
        <f t="shared" si="35"/>
        <v>6822.4</v>
      </c>
      <c r="J226" s="21">
        <f t="shared" si="36"/>
        <v>42</v>
      </c>
      <c r="K226" s="20">
        <f t="shared" si="33"/>
        <v>210</v>
      </c>
      <c r="L226" s="8">
        <f t="shared" si="39"/>
        <v>1.4512205795461284</v>
      </c>
      <c r="M226" s="9">
        <f t="shared" si="40"/>
        <v>248575278</v>
      </c>
      <c r="N226" s="10">
        <f t="shared" si="37"/>
        <v>112162281</v>
      </c>
      <c r="O226" s="11">
        <f t="shared" si="38"/>
        <v>534106.1</v>
      </c>
      <c r="P226" s="24">
        <f t="shared" si="34"/>
        <v>360737559</v>
      </c>
    </row>
    <row r="227" spans="1:16">
      <c r="A227" s="29" t="s">
        <v>18025</v>
      </c>
      <c r="B227" s="18">
        <f>VLOOKUP(A227,TypeIDs!B:C,2,FALSE)</f>
        <v>31722</v>
      </c>
      <c r="C227" s="43">
        <v>1657000</v>
      </c>
      <c r="D227" s="43">
        <f t="shared" si="31"/>
        <v>1735236.5</v>
      </c>
      <c r="E227" s="42">
        <f>INDEX(MARKET_INPUT[Column1.price],MATCH(B227,MARKET_INPUT[Column1.type_id]))</f>
        <v>3450000</v>
      </c>
      <c r="F227" s="42">
        <f t="shared" si="32"/>
        <v>3296475</v>
      </c>
      <c r="G227" s="19">
        <f>VLOOKUP(B227,TypeIDs!C:D,2,FALSE)</f>
        <v>5</v>
      </c>
      <c r="H227" s="15">
        <v>4</v>
      </c>
      <c r="I227" s="17">
        <f t="shared" si="35"/>
        <v>1347.6</v>
      </c>
      <c r="J227" s="21">
        <f t="shared" si="36"/>
        <v>28</v>
      </c>
      <c r="K227" s="20">
        <f t="shared" si="33"/>
        <v>140</v>
      </c>
      <c r="L227" s="8">
        <f t="shared" si="39"/>
        <v>1.8997266366861232</v>
      </c>
      <c r="M227" s="9">
        <f t="shared" si="40"/>
        <v>48586622</v>
      </c>
      <c r="N227" s="10">
        <f t="shared" si="37"/>
        <v>43714678</v>
      </c>
      <c r="O227" s="11">
        <f t="shared" si="38"/>
        <v>312247.7</v>
      </c>
      <c r="P227" s="24">
        <f t="shared" si="34"/>
        <v>92301300</v>
      </c>
    </row>
    <row r="228" spans="1:16">
      <c r="A228" s="29" t="s">
        <v>17579</v>
      </c>
      <c r="B228" s="18">
        <f>VLOOKUP(A228,TypeIDs!B:C,2,FALSE)</f>
        <v>31276</v>
      </c>
      <c r="C228" s="43">
        <v>704200</v>
      </c>
      <c r="D228" s="43">
        <f t="shared" si="31"/>
        <v>744536.9</v>
      </c>
      <c r="E228" s="42">
        <f>INDEX(MARKET_INPUT[Column1.price],MATCH(B228,MARKET_INPUT[Column1.type_id]))</f>
        <v>2500000</v>
      </c>
      <c r="F228" s="42">
        <f t="shared" si="32"/>
        <v>2388750</v>
      </c>
      <c r="G228" s="19">
        <f>VLOOKUP(B228,TypeIDs!C:D,2,FALSE)</f>
        <v>10</v>
      </c>
      <c r="H228" s="15">
        <v>4</v>
      </c>
      <c r="I228" s="17">
        <f t="shared" si="35"/>
        <v>595.36</v>
      </c>
      <c r="J228" s="21">
        <f t="shared" si="36"/>
        <v>28</v>
      </c>
      <c r="K228" s="20">
        <f t="shared" si="33"/>
        <v>280</v>
      </c>
      <c r="L228" s="8">
        <f t="shared" si="39"/>
        <v>3.2083701962924871</v>
      </c>
      <c r="M228" s="9">
        <f t="shared" si="40"/>
        <v>20847033.199999999</v>
      </c>
      <c r="N228" s="10">
        <f t="shared" si="37"/>
        <v>46037966.800000004</v>
      </c>
      <c r="O228" s="11">
        <f t="shared" si="38"/>
        <v>164421.31</v>
      </c>
      <c r="P228" s="24">
        <f t="shared" si="34"/>
        <v>66885000</v>
      </c>
    </row>
    <row r="229" spans="1:16">
      <c r="A229" s="13" t="s">
        <v>12464</v>
      </c>
      <c r="B229" s="18">
        <f>VLOOKUP(A229,TypeIDs!B:C,2,FALSE)</f>
        <v>24395</v>
      </c>
      <c r="C229" s="43">
        <v>338600</v>
      </c>
      <c r="D229" s="43">
        <f t="shared" si="31"/>
        <v>376167.7</v>
      </c>
      <c r="E229" s="42">
        <f>INDEX(MARKET_INPUT[Column1.price],MATCH(B229,MARKET_INPUT[Column1.type_id]))</f>
        <v>693400</v>
      </c>
      <c r="F229" s="42">
        <f t="shared" si="32"/>
        <v>662543.69999999995</v>
      </c>
      <c r="G229" s="19">
        <f>VLOOKUP(B229,TypeIDs!C:D,2,FALSE)</f>
        <v>25</v>
      </c>
      <c r="H229" s="15">
        <v>5</v>
      </c>
      <c r="I229" s="17">
        <f t="shared" si="35"/>
        <v>403.6</v>
      </c>
      <c r="J229" s="21">
        <f t="shared" si="36"/>
        <v>35</v>
      </c>
      <c r="K229" s="20">
        <f t="shared" si="33"/>
        <v>875</v>
      </c>
      <c r="L229" s="8">
        <f t="shared" si="39"/>
        <v>1.7612987505306807</v>
      </c>
      <c r="M229" s="9">
        <f t="shared" si="40"/>
        <v>13165869.5</v>
      </c>
      <c r="N229" s="10">
        <f t="shared" si="37"/>
        <v>10023159.999999998</v>
      </c>
      <c r="O229" s="11">
        <f t="shared" si="38"/>
        <v>11455.039999999997</v>
      </c>
      <c r="P229" s="24">
        <f t="shared" si="34"/>
        <v>23189029.5</v>
      </c>
    </row>
    <row r="230" spans="1:16">
      <c r="A230" s="13" t="s">
        <v>3022</v>
      </c>
      <c r="B230" s="18">
        <f>VLOOKUP(A230,TypeIDs!B:C,2,FALSE)</f>
        <v>4405</v>
      </c>
      <c r="C230" s="43">
        <v>1114000</v>
      </c>
      <c r="D230" s="43">
        <f t="shared" si="31"/>
        <v>1168073</v>
      </c>
      <c r="E230" s="42">
        <f>INDEX(MARKET_INPUT[Column1.price],MATCH(B230,MARKET_INPUT[Column1.type_id]))</f>
        <v>1370000</v>
      </c>
      <c r="F230" s="42">
        <f t="shared" si="32"/>
        <v>1309035</v>
      </c>
      <c r="G230" s="19">
        <f>VLOOKUP(B230,TypeIDs!C:D,2,FALSE)</f>
        <v>5</v>
      </c>
      <c r="H230" s="15">
        <v>24</v>
      </c>
      <c r="I230" s="17">
        <f t="shared" si="35"/>
        <v>5429.2</v>
      </c>
      <c r="J230" s="21">
        <f t="shared" si="36"/>
        <v>168</v>
      </c>
      <c r="K230" s="20">
        <f t="shared" si="33"/>
        <v>840</v>
      </c>
      <c r="L230" s="8">
        <f t="shared" si="39"/>
        <v>1.1206791013917794</v>
      </c>
      <c r="M230" s="9">
        <f t="shared" si="40"/>
        <v>196236264</v>
      </c>
      <c r="N230" s="10">
        <f t="shared" si="37"/>
        <v>23681616</v>
      </c>
      <c r="O230" s="11">
        <f t="shared" si="38"/>
        <v>28192.400000000001</v>
      </c>
      <c r="P230" s="24">
        <f t="shared" si="34"/>
        <v>219917880</v>
      </c>
    </row>
    <row r="231" spans="1:16">
      <c r="A231" s="13" t="s">
        <v>12470</v>
      </c>
      <c r="B231" s="18">
        <f>VLOOKUP(A231,TypeIDs!B:C,2,FALSE)</f>
        <v>24427</v>
      </c>
      <c r="C231" s="43">
        <v>1325000</v>
      </c>
      <c r="D231" s="43">
        <f t="shared" si="31"/>
        <v>1406462.5</v>
      </c>
      <c r="E231" s="42">
        <f>INDEX(MARKET_INPUT[Column1.price],MATCH(B231,MARKET_INPUT[Column1.type_id]))</f>
        <v>1942000</v>
      </c>
      <c r="F231" s="42">
        <f t="shared" si="32"/>
        <v>1855581</v>
      </c>
      <c r="G231" s="19">
        <f>VLOOKUP(B231,TypeIDs!C:D,2,FALSE)</f>
        <v>25</v>
      </c>
      <c r="H231" s="15">
        <v>4</v>
      </c>
      <c r="I231" s="17">
        <f t="shared" si="35"/>
        <v>1122</v>
      </c>
      <c r="J231" s="21">
        <f t="shared" si="36"/>
        <v>28</v>
      </c>
      <c r="K231" s="20">
        <f t="shared" si="33"/>
        <v>700</v>
      </c>
      <c r="L231" s="8">
        <f t="shared" si="39"/>
        <v>1.3193249020148066</v>
      </c>
      <c r="M231" s="9">
        <f t="shared" si="40"/>
        <v>39380950</v>
      </c>
      <c r="N231" s="10">
        <f t="shared" si="37"/>
        <v>12575318</v>
      </c>
      <c r="O231" s="11">
        <f t="shared" si="38"/>
        <v>17964.740000000002</v>
      </c>
      <c r="P231" s="24">
        <f t="shared" si="34"/>
        <v>51956268</v>
      </c>
    </row>
    <row r="232" spans="1:16">
      <c r="A232" s="13" t="s">
        <v>12468</v>
      </c>
      <c r="B232" s="18">
        <f>VLOOKUP(A232,TypeIDs!B:C,2,FALSE)</f>
        <v>24417</v>
      </c>
      <c r="C232" s="43">
        <v>1438000</v>
      </c>
      <c r="D232" s="43">
        <f t="shared" si="31"/>
        <v>1506491</v>
      </c>
      <c r="E232" s="42">
        <f>INDEX(MARKET_INPUT[Column1.price],MATCH(B232,MARKET_INPUT[Column1.type_id]))</f>
        <v>1728000</v>
      </c>
      <c r="F232" s="42">
        <f t="shared" si="32"/>
        <v>1651104</v>
      </c>
      <c r="G232" s="19">
        <f>VLOOKUP(B232,TypeIDs!C:D,2,FALSE)</f>
        <v>5</v>
      </c>
      <c r="H232" s="15">
        <v>4</v>
      </c>
      <c r="I232" s="17">
        <f t="shared" si="35"/>
        <v>1172.4000000000001</v>
      </c>
      <c r="J232" s="21">
        <f t="shared" si="36"/>
        <v>28</v>
      </c>
      <c r="K232" s="20">
        <f t="shared" si="33"/>
        <v>140</v>
      </c>
      <c r="L232" s="8">
        <f t="shared" si="39"/>
        <v>1.0959932717819092</v>
      </c>
      <c r="M232" s="9">
        <f t="shared" si="40"/>
        <v>42181748</v>
      </c>
      <c r="N232" s="10">
        <f t="shared" si="37"/>
        <v>4049164</v>
      </c>
      <c r="O232" s="11">
        <f t="shared" si="38"/>
        <v>28922.6</v>
      </c>
      <c r="P232" s="24">
        <f t="shared" si="34"/>
        <v>46230912</v>
      </c>
    </row>
    <row r="233" spans="1:16">
      <c r="A233" s="13" t="s">
        <v>19509</v>
      </c>
      <c r="B233" s="18">
        <f>VLOOKUP(A233,TypeIDs!B:C,2,FALSE)</f>
        <v>33824</v>
      </c>
      <c r="C233" s="43">
        <v>1123000</v>
      </c>
      <c r="D233" s="43">
        <f t="shared" si="31"/>
        <v>1177473.5</v>
      </c>
      <c r="E233" s="42">
        <f>INDEX(MARKET_INPUT[Column1.price],MATCH(B233,MARKET_INPUT[Column1.type_id]))</f>
        <v>1390000</v>
      </c>
      <c r="F233" s="42">
        <f t="shared" si="32"/>
        <v>1328145</v>
      </c>
      <c r="G233" s="19">
        <f>VLOOKUP(B233,TypeIDs!C:D,2,FALSE)</f>
        <v>5</v>
      </c>
      <c r="H233" s="15">
        <v>3</v>
      </c>
      <c r="I233" s="17">
        <f t="shared" si="35"/>
        <v>692.8</v>
      </c>
      <c r="J233" s="21">
        <f t="shared" si="36"/>
        <v>21</v>
      </c>
      <c r="K233" s="20">
        <f t="shared" si="33"/>
        <v>105</v>
      </c>
      <c r="L233" s="8">
        <f t="shared" si="39"/>
        <v>1.1279616908575862</v>
      </c>
      <c r="M233" s="9">
        <f t="shared" si="40"/>
        <v>24726943.5</v>
      </c>
      <c r="N233" s="10">
        <f t="shared" si="37"/>
        <v>3164101.5</v>
      </c>
      <c r="O233" s="11">
        <f t="shared" si="38"/>
        <v>30134.3</v>
      </c>
      <c r="P233" s="24">
        <f t="shared" si="34"/>
        <v>27891045</v>
      </c>
    </row>
    <row r="234" spans="1:16">
      <c r="A234" s="13" t="s">
        <v>12473</v>
      </c>
      <c r="B234" s="18">
        <f>VLOOKUP(A234,TypeIDs!B:C,2,FALSE)</f>
        <v>24438</v>
      </c>
      <c r="C234" s="43">
        <v>890000</v>
      </c>
      <c r="D234" s="43">
        <f t="shared" si="31"/>
        <v>934105</v>
      </c>
      <c r="E234" s="42">
        <f>INDEX(MARKET_INPUT[Column1.price],MATCH(B234,MARKET_INPUT[Column1.type_id]))</f>
        <v>946000</v>
      </c>
      <c r="F234" s="42">
        <f t="shared" si="32"/>
        <v>903903</v>
      </c>
      <c r="G234" s="19">
        <f>VLOOKUP(B234,TypeIDs!C:D,2,FALSE)</f>
        <v>5</v>
      </c>
      <c r="H234" s="15">
        <v>2</v>
      </c>
      <c r="I234" s="17">
        <f t="shared" si="35"/>
        <v>372</v>
      </c>
      <c r="J234" s="21">
        <f t="shared" si="36"/>
        <v>14</v>
      </c>
      <c r="K234" s="20">
        <f t="shared" si="33"/>
        <v>70</v>
      </c>
      <c r="L234" s="8">
        <f t="shared" si="39"/>
        <v>0.96766744637915436</v>
      </c>
      <c r="M234" s="9">
        <f t="shared" si="40"/>
        <v>13077470</v>
      </c>
      <c r="N234" s="10">
        <f t="shared" si="37"/>
        <v>-422828</v>
      </c>
      <c r="O234" s="11">
        <f t="shared" si="38"/>
        <v>-6040.4</v>
      </c>
      <c r="P234" s="24">
        <f t="shared" si="34"/>
        <v>12654642</v>
      </c>
    </row>
    <row r="235" spans="1:16">
      <c r="A235" s="39" t="s">
        <v>19512</v>
      </c>
      <c r="B235" s="18">
        <f>VLOOKUP(A235,TypeIDs!B:C,2,FALSE)</f>
        <v>33828</v>
      </c>
      <c r="C235" s="43">
        <v>3498000</v>
      </c>
      <c r="D235" s="43">
        <f t="shared" si="31"/>
        <v>3658161</v>
      </c>
      <c r="E235" s="42">
        <f>INDEX(MARKET_INPUT[Column1.price],MATCH(B235,MARKET_INPUT[Column1.type_id]))</f>
        <v>4000000</v>
      </c>
      <c r="F235" s="42">
        <f t="shared" si="32"/>
        <v>3822000</v>
      </c>
      <c r="G235" s="19">
        <f>VLOOKUP(B235,TypeIDs!C:D,2,FALSE)</f>
        <v>5</v>
      </c>
      <c r="H235" s="15">
        <v>0.5</v>
      </c>
      <c r="I235" s="17">
        <f t="shared" si="35"/>
        <v>361.3</v>
      </c>
      <c r="J235" s="21">
        <f t="shared" si="36"/>
        <v>3.5</v>
      </c>
      <c r="K235" s="20">
        <f t="shared" si="33"/>
        <v>17.5</v>
      </c>
      <c r="L235" s="8">
        <f t="shared" si="39"/>
        <v>1.0447872578598918</v>
      </c>
      <c r="M235" s="9">
        <f t="shared" si="40"/>
        <v>12803563.5</v>
      </c>
      <c r="N235" s="10">
        <f t="shared" si="37"/>
        <v>573436.5</v>
      </c>
      <c r="O235" s="11">
        <f t="shared" si="38"/>
        <v>32767.8</v>
      </c>
      <c r="P235" s="24">
        <f t="shared" si="34"/>
        <v>13377000</v>
      </c>
    </row>
    <row r="236" spans="1:16">
      <c r="A236" s="13" t="s">
        <v>973</v>
      </c>
      <c r="B236" s="18">
        <f>VLOOKUP(A236,TypeIDs!B:C,2,FALSE)</f>
        <v>2117</v>
      </c>
      <c r="C236" s="43">
        <v>1709000</v>
      </c>
      <c r="D236" s="43">
        <f t="shared" si="31"/>
        <v>1789550.5</v>
      </c>
      <c r="E236" s="42">
        <f>INDEX(MARKET_INPUT[Column1.price],MATCH(B236,MARKET_INPUT[Column1.type_id]))</f>
        <v>2300000</v>
      </c>
      <c r="F236" s="42">
        <f t="shared" si="32"/>
        <v>2197650</v>
      </c>
      <c r="G236" s="19">
        <f>VLOOKUP(B236,TypeIDs!C:D,2,FALSE)</f>
        <v>5</v>
      </c>
      <c r="H236" s="15">
        <v>2</v>
      </c>
      <c r="I236" s="17">
        <f t="shared" si="35"/>
        <v>699.6</v>
      </c>
      <c r="J236" s="21">
        <f t="shared" si="36"/>
        <v>14</v>
      </c>
      <c r="K236" s="20">
        <f t="shared" si="33"/>
        <v>70</v>
      </c>
      <c r="L236" s="8">
        <f t="shared" si="39"/>
        <v>1.2280458137392603</v>
      </c>
      <c r="M236" s="9">
        <f t="shared" si="40"/>
        <v>25053707</v>
      </c>
      <c r="N236" s="10">
        <f t="shared" si="37"/>
        <v>5713393</v>
      </c>
      <c r="O236" s="11">
        <f t="shared" si="38"/>
        <v>81619.899999999994</v>
      </c>
      <c r="P236" s="24">
        <f t="shared" si="34"/>
        <v>30767100</v>
      </c>
    </row>
    <row r="237" spans="1:16">
      <c r="A237" s="13" t="s">
        <v>11059</v>
      </c>
      <c r="B237" s="18">
        <f>VLOOKUP(A237,TypeIDs!B:C,2,FALSE)</f>
        <v>22782</v>
      </c>
      <c r="C237" s="43">
        <v>1877000</v>
      </c>
      <c r="D237" s="43">
        <f t="shared" si="31"/>
        <v>2005526.5</v>
      </c>
      <c r="E237" s="42">
        <f>INDEX(MARKET_INPUT[Column1.price],MATCH(B237,MARKET_INPUT[Column1.type_id]))</f>
        <v>1839000</v>
      </c>
      <c r="F237" s="42">
        <f t="shared" si="32"/>
        <v>1757164.5</v>
      </c>
      <c r="G237" s="19">
        <f>VLOOKUP(B237,TypeIDs!C:D,2,FALSE)</f>
        <v>50</v>
      </c>
      <c r="H237" s="15">
        <v>3</v>
      </c>
      <c r="I237" s="17">
        <f t="shared" si="35"/>
        <v>1235.2</v>
      </c>
      <c r="J237" s="21">
        <f t="shared" si="36"/>
        <v>21</v>
      </c>
      <c r="K237" s="20">
        <f t="shared" si="33"/>
        <v>1050</v>
      </c>
      <c r="L237" s="8">
        <f t="shared" si="39"/>
        <v>0.87616119757081246</v>
      </c>
      <c r="M237" s="9">
        <f t="shared" si="40"/>
        <v>42116056.5</v>
      </c>
      <c r="N237" s="10">
        <f t="shared" si="37"/>
        <v>-5215602</v>
      </c>
      <c r="O237" s="11">
        <f t="shared" si="38"/>
        <v>-4967.24</v>
      </c>
      <c r="P237" s="24">
        <f t="shared" si="34"/>
        <v>36900454.5</v>
      </c>
    </row>
    <row r="238" spans="1:16">
      <c r="A238" s="39" t="s">
        <v>865</v>
      </c>
      <c r="B238" s="18">
        <f>VLOOKUP(A238,TypeIDs!B:C,2,FALSE)</f>
        <v>1969</v>
      </c>
      <c r="C238" s="43">
        <v>1939000</v>
      </c>
      <c r="D238" s="43">
        <f t="shared" si="31"/>
        <v>2029785.5</v>
      </c>
      <c r="E238" s="42">
        <f>INDEX(MARKET_INPUT[Column1.price],MATCH(B238,MARKET_INPUT[Column1.type_id]))</f>
        <v>1874000</v>
      </c>
      <c r="F238" s="42">
        <f t="shared" si="32"/>
        <v>1790607</v>
      </c>
      <c r="G238" s="19">
        <f>VLOOKUP(B238,TypeIDs!C:D,2,FALSE)</f>
        <v>5</v>
      </c>
      <c r="H238" s="15">
        <v>1</v>
      </c>
      <c r="I238" s="17">
        <f t="shared" si="35"/>
        <v>400.8</v>
      </c>
      <c r="J238" s="21">
        <f t="shared" si="36"/>
        <v>7</v>
      </c>
      <c r="K238" s="20">
        <f t="shared" si="33"/>
        <v>35</v>
      </c>
      <c r="L238" s="8">
        <f t="shared" si="39"/>
        <v>0.88216562784589803</v>
      </c>
      <c r="M238" s="9">
        <f t="shared" si="40"/>
        <v>14208498.5</v>
      </c>
      <c r="N238" s="10">
        <f t="shared" si="37"/>
        <v>-1674249.5</v>
      </c>
      <c r="O238" s="11">
        <f t="shared" si="38"/>
        <v>-47835.7</v>
      </c>
      <c r="P238" s="24">
        <f t="shared" si="34"/>
        <v>12534249</v>
      </c>
    </row>
    <row r="239" spans="1:16">
      <c r="A239" s="39" t="s">
        <v>25757</v>
      </c>
      <c r="B239" s="18">
        <f>VLOOKUP(A239,TypeIDs!B:C,2,FALSE)</f>
        <v>41057</v>
      </c>
      <c r="C239" s="43">
        <v>5259000</v>
      </c>
      <c r="D239" s="43">
        <f t="shared" si="31"/>
        <v>5538025.5</v>
      </c>
      <c r="E239" s="42">
        <f>INDEX(MARKET_INPUT[Column1.price],MATCH(B239,MARKET_INPUT[Column1.type_id]))</f>
        <v>6000000</v>
      </c>
      <c r="F239" s="42">
        <f t="shared" si="32"/>
        <v>5733000</v>
      </c>
      <c r="G239" s="19">
        <f>VLOOKUP(B239,TypeIDs!C:D,2,FALSE)</f>
        <v>50</v>
      </c>
      <c r="H239" s="15">
        <v>1</v>
      </c>
      <c r="I239" s="17">
        <f t="shared" si="35"/>
        <v>1154.8</v>
      </c>
      <c r="J239" s="21">
        <f t="shared" si="36"/>
        <v>7</v>
      </c>
      <c r="K239" s="20">
        <f t="shared" si="33"/>
        <v>350</v>
      </c>
      <c r="L239" s="8">
        <f t="shared" si="39"/>
        <v>1.0352065009451474</v>
      </c>
      <c r="M239" s="9">
        <f t="shared" si="40"/>
        <v>38766178.5</v>
      </c>
      <c r="N239" s="10">
        <f t="shared" si="37"/>
        <v>1364821.5</v>
      </c>
      <c r="O239" s="11">
        <f t="shared" si="38"/>
        <v>3899.49</v>
      </c>
      <c r="P239" s="24">
        <f t="shared" si="34"/>
        <v>40131000</v>
      </c>
    </row>
    <row r="240" spans="1:16">
      <c r="A240" s="13" t="s">
        <v>2677</v>
      </c>
      <c r="B240" s="18">
        <f>VLOOKUP(A240,TypeIDs!B:C,2,FALSE)</f>
        <v>4027</v>
      </c>
      <c r="C240" s="43">
        <v>30000</v>
      </c>
      <c r="D240" s="43">
        <f t="shared" si="31"/>
        <v>35835</v>
      </c>
      <c r="E240" s="42">
        <f>INDEX(MARKET_INPUT[Column1.price],MATCH(B240,MARKET_INPUT[Column1.type_id]))</f>
        <v>88990</v>
      </c>
      <c r="F240" s="42">
        <f t="shared" si="32"/>
        <v>85029.945000000007</v>
      </c>
      <c r="G240" s="19">
        <f>VLOOKUP(B240,TypeIDs!C:D,2,FALSE)</f>
        <v>5</v>
      </c>
      <c r="H240" s="15">
        <v>5</v>
      </c>
      <c r="I240" s="17">
        <f t="shared" si="35"/>
        <v>55</v>
      </c>
      <c r="J240" s="21">
        <f t="shared" si="36"/>
        <v>35</v>
      </c>
      <c r="K240" s="20">
        <f t="shared" si="33"/>
        <v>175</v>
      </c>
      <c r="L240" s="8">
        <f t="shared" si="39"/>
        <v>2.3728183340309754</v>
      </c>
      <c r="M240" s="9">
        <f t="shared" si="40"/>
        <v>1254225</v>
      </c>
      <c r="N240" s="10">
        <f t="shared" si="37"/>
        <v>1721823.0750000002</v>
      </c>
      <c r="O240" s="11">
        <f t="shared" si="38"/>
        <v>9838.9890000000014</v>
      </c>
      <c r="P240" s="24">
        <f t="shared" si="34"/>
        <v>2976048.0750000002</v>
      </c>
    </row>
    <row r="241" spans="1:16">
      <c r="A241" s="13" t="s">
        <v>2675</v>
      </c>
      <c r="B241" s="18">
        <f>VLOOKUP(A241,TypeIDs!B:C,2,FALSE)</f>
        <v>4025</v>
      </c>
      <c r="C241" s="43">
        <v>15690</v>
      </c>
      <c r="D241" s="43">
        <f t="shared" si="31"/>
        <v>20888.205000000002</v>
      </c>
      <c r="E241" s="42">
        <f>INDEX(MARKET_INPUT[Column1.price],MATCH(B241,MARKET_INPUT[Column1.type_id]))</f>
        <v>50000</v>
      </c>
      <c r="F241" s="42">
        <f t="shared" si="32"/>
        <v>47775</v>
      </c>
      <c r="G241" s="19">
        <f>VLOOKUP(B241,TypeIDs!C:D,2,FALSE)</f>
        <v>5</v>
      </c>
      <c r="H241" s="15">
        <v>2</v>
      </c>
      <c r="I241" s="17">
        <f t="shared" si="35"/>
        <v>22.276</v>
      </c>
      <c r="J241" s="21">
        <f t="shared" si="36"/>
        <v>14</v>
      </c>
      <c r="K241" s="20">
        <f t="shared" si="33"/>
        <v>70</v>
      </c>
      <c r="L241" s="8">
        <f t="shared" si="39"/>
        <v>2.2871759445103108</v>
      </c>
      <c r="M241" s="9">
        <f t="shared" si="40"/>
        <v>292434.87</v>
      </c>
      <c r="N241" s="10">
        <f t="shared" si="37"/>
        <v>376415.13</v>
      </c>
      <c r="O241" s="11">
        <f t="shared" si="38"/>
        <v>5377.3589999999995</v>
      </c>
      <c r="P241" s="24">
        <f t="shared" si="34"/>
        <v>668850</v>
      </c>
    </row>
    <row r="242" spans="1:16">
      <c r="A242" s="13" t="s">
        <v>258</v>
      </c>
      <c r="B242" s="18">
        <f>VLOOKUP(A242,TypeIDs!B:C,2,FALSE)</f>
        <v>527</v>
      </c>
      <c r="C242" s="43">
        <v>1288000</v>
      </c>
      <c r="D242" s="43">
        <f t="shared" si="31"/>
        <v>1349816</v>
      </c>
      <c r="E242" s="42">
        <f>INDEX(MARKET_INPUT[Column1.price],MATCH(B242,MARKET_INPUT[Column1.type_id]))</f>
        <v>1275000</v>
      </c>
      <c r="F242" s="42">
        <f t="shared" si="32"/>
        <v>1218262.5</v>
      </c>
      <c r="G242" s="19">
        <f>VLOOKUP(B242,TypeIDs!C:D,2,FALSE)</f>
        <v>5</v>
      </c>
      <c r="H242" s="15">
        <v>9</v>
      </c>
      <c r="I242" s="17">
        <f t="shared" si="35"/>
        <v>2355.4</v>
      </c>
      <c r="J242" s="21">
        <f t="shared" si="36"/>
        <v>63</v>
      </c>
      <c r="K242" s="20">
        <f t="shared" si="33"/>
        <v>315</v>
      </c>
      <c r="L242" s="8">
        <f t="shared" si="39"/>
        <v>0.90253967948224056</v>
      </c>
      <c r="M242" s="9">
        <f t="shared" si="40"/>
        <v>85038408</v>
      </c>
      <c r="N242" s="10">
        <f t="shared" si="37"/>
        <v>-8287870.5</v>
      </c>
      <c r="O242" s="11">
        <f t="shared" si="38"/>
        <v>-26310.7</v>
      </c>
      <c r="P242" s="24">
        <f t="shared" si="34"/>
        <v>76750537.5</v>
      </c>
    </row>
    <row r="243" spans="1:16">
      <c r="A243" s="13" t="s">
        <v>9124</v>
      </c>
      <c r="B243" s="18">
        <f>VLOOKUP(A243,TypeIDs!B:C,2,FALSE)</f>
        <v>19814</v>
      </c>
      <c r="C243" s="43">
        <v>39440</v>
      </c>
      <c r="D243" s="43">
        <f t="shared" si="31"/>
        <v>45695.08</v>
      </c>
      <c r="E243" s="42">
        <f>INDEX(MARKET_INPUT[Column1.price],MATCH(B243,MARKET_INPUT[Column1.type_id]))</f>
        <v>398400</v>
      </c>
      <c r="F243" s="42">
        <f t="shared" si="32"/>
        <v>380671.2</v>
      </c>
      <c r="G243" s="19">
        <f>VLOOKUP(B243,TypeIDs!C:D,2,FALSE)</f>
        <v>5</v>
      </c>
      <c r="H243" s="15">
        <v>2</v>
      </c>
      <c r="I243" s="17">
        <f t="shared" si="35"/>
        <v>31.776</v>
      </c>
      <c r="J243" s="21">
        <f t="shared" si="36"/>
        <v>14</v>
      </c>
      <c r="K243" s="20">
        <f t="shared" si="33"/>
        <v>70</v>
      </c>
      <c r="L243" s="8">
        <f t="shared" si="39"/>
        <v>8.3306824279550451</v>
      </c>
      <c r="M243" s="9">
        <f t="shared" si="40"/>
        <v>639731.12</v>
      </c>
      <c r="N243" s="10">
        <f t="shared" si="37"/>
        <v>4689665.68</v>
      </c>
      <c r="O243" s="11">
        <f t="shared" si="38"/>
        <v>66995.224000000002</v>
      </c>
      <c r="P243" s="24">
        <f t="shared" si="34"/>
        <v>5329396.8</v>
      </c>
    </row>
    <row r="244" spans="1:16">
      <c r="A244" s="13" t="s">
        <v>9116</v>
      </c>
      <c r="B244" s="18">
        <f>VLOOKUP(A244,TypeIDs!B:C,2,FALSE)</f>
        <v>19806</v>
      </c>
      <c r="C244" s="43">
        <v>994700</v>
      </c>
      <c r="D244" s="43">
        <f t="shared" si="31"/>
        <v>1043464.15</v>
      </c>
      <c r="E244" s="42">
        <f>INDEX(MARKET_INPUT[Column1.price],MATCH(B244,MARKET_INPUT[Column1.type_id]))</f>
        <v>982000</v>
      </c>
      <c r="F244" s="42">
        <f t="shared" si="32"/>
        <v>938301</v>
      </c>
      <c r="G244" s="19">
        <f>VLOOKUP(B244,TypeIDs!C:D,2,FALSE)</f>
        <v>5</v>
      </c>
      <c r="H244" s="15">
        <v>3</v>
      </c>
      <c r="I244" s="17">
        <f t="shared" si="35"/>
        <v>615.81999999999994</v>
      </c>
      <c r="J244" s="21">
        <f t="shared" si="36"/>
        <v>21</v>
      </c>
      <c r="K244" s="20">
        <f t="shared" si="33"/>
        <v>105</v>
      </c>
      <c r="L244" s="8">
        <f t="shared" si="39"/>
        <v>0.89921728504041076</v>
      </c>
      <c r="M244" s="9">
        <f t="shared" si="40"/>
        <v>21912747.150000002</v>
      </c>
      <c r="N244" s="10">
        <f t="shared" si="37"/>
        <v>-2208426.1500000004</v>
      </c>
      <c r="O244" s="11">
        <f t="shared" si="38"/>
        <v>-21032.630000000005</v>
      </c>
      <c r="P244" s="24">
        <f t="shared" si="34"/>
        <v>19704321</v>
      </c>
    </row>
    <row r="245" spans="1:16">
      <c r="A245" s="13" t="s">
        <v>3135</v>
      </c>
      <c r="B245" s="18">
        <f>VLOOKUP(A245,TypeIDs!B:C,2,FALSE)</f>
        <v>5405</v>
      </c>
      <c r="C245" s="43">
        <v>11500</v>
      </c>
      <c r="D245" s="43">
        <f t="shared" si="31"/>
        <v>16511.75</v>
      </c>
      <c r="E245" s="42">
        <f>INDEX(MARKET_INPUT[Column1.price],MATCH(B245,MARKET_INPUT[Column1.type_id]))</f>
        <v>47900</v>
      </c>
      <c r="F245" s="42">
        <f t="shared" si="32"/>
        <v>45768.45</v>
      </c>
      <c r="G245" s="19">
        <f>VLOOKUP(B245,TypeIDs!C:D,2,FALSE)</f>
        <v>5</v>
      </c>
      <c r="H245" s="15">
        <v>4</v>
      </c>
      <c r="I245" s="17">
        <f t="shared" si="35"/>
        <v>31.2</v>
      </c>
      <c r="J245" s="21">
        <f t="shared" si="36"/>
        <v>28</v>
      </c>
      <c r="K245" s="20">
        <f t="shared" si="33"/>
        <v>140</v>
      </c>
      <c r="L245" s="8">
        <f t="shared" si="39"/>
        <v>2.7718715460202583</v>
      </c>
      <c r="M245" s="9">
        <f t="shared" si="40"/>
        <v>462329</v>
      </c>
      <c r="N245" s="10">
        <f t="shared" si="37"/>
        <v>819187.59999999986</v>
      </c>
      <c r="O245" s="11">
        <f t="shared" si="38"/>
        <v>5851.3399999999992</v>
      </c>
      <c r="P245" s="24">
        <f t="shared" si="34"/>
        <v>1281516.5999999999</v>
      </c>
    </row>
    <row r="246" spans="1:16">
      <c r="A246" s="13" t="s">
        <v>1968</v>
      </c>
      <c r="B246" s="18">
        <f>VLOOKUP(A246,TypeIDs!B:C,2,FALSE)</f>
        <v>3244</v>
      </c>
      <c r="C246" s="43">
        <v>1656000</v>
      </c>
      <c r="D246" s="43">
        <f t="shared" si="31"/>
        <v>1734192</v>
      </c>
      <c r="E246" s="42">
        <f>INDEX(MARKET_INPUT[Column1.price],MATCH(B246,MARKET_INPUT[Column1.type_id]))</f>
        <v>1424000</v>
      </c>
      <c r="F246" s="42">
        <f t="shared" si="32"/>
        <v>1360632</v>
      </c>
      <c r="G246" s="19">
        <f>VLOOKUP(B246,TypeIDs!C:D,2,FALSE)</f>
        <v>5</v>
      </c>
      <c r="H246" s="15">
        <v>8</v>
      </c>
      <c r="I246" s="17">
        <f t="shared" si="35"/>
        <v>2683.6</v>
      </c>
      <c r="J246" s="21">
        <f t="shared" si="36"/>
        <v>56</v>
      </c>
      <c r="K246" s="20">
        <f t="shared" si="33"/>
        <v>280</v>
      </c>
      <c r="L246" s="8">
        <f t="shared" si="39"/>
        <v>0.78459132552796917</v>
      </c>
      <c r="M246" s="9">
        <f t="shared" si="40"/>
        <v>97114752</v>
      </c>
      <c r="N246" s="10">
        <f t="shared" si="37"/>
        <v>-20919360</v>
      </c>
      <c r="O246" s="11">
        <f t="shared" si="38"/>
        <v>-74712</v>
      </c>
      <c r="P246" s="24">
        <f t="shared" si="34"/>
        <v>76195392</v>
      </c>
    </row>
    <row r="247" spans="1:16">
      <c r="A247" s="39" t="s">
        <v>6692</v>
      </c>
      <c r="B247" s="18">
        <f>VLOOKUP(A247,TypeIDs!B:C,2,FALSE)</f>
        <v>15889</v>
      </c>
      <c r="C247" s="43">
        <v>61620000</v>
      </c>
      <c r="D247" s="43">
        <f t="shared" si="31"/>
        <v>64366590</v>
      </c>
      <c r="E247" s="42">
        <f>INDEX(MARKET_INPUT[Column1.price],MATCH(B247,MARKET_INPUT[Column1.type_id]))</f>
        <v>89000000</v>
      </c>
      <c r="F247" s="42">
        <f t="shared" si="32"/>
        <v>85039500</v>
      </c>
      <c r="G247" s="19">
        <f>VLOOKUP(B247,TypeIDs!C:D,2,FALSE)</f>
        <v>5</v>
      </c>
      <c r="H247" s="15">
        <v>0.5</v>
      </c>
      <c r="I247" s="17">
        <f t="shared" si="35"/>
        <v>6173.5</v>
      </c>
      <c r="J247" s="21">
        <f t="shared" si="36"/>
        <v>3.5</v>
      </c>
      <c r="K247" s="20">
        <f t="shared" si="33"/>
        <v>17.5</v>
      </c>
      <c r="L247" s="8">
        <f t="shared" si="39"/>
        <v>1.321174541015766</v>
      </c>
      <c r="M247" s="9">
        <f t="shared" si="40"/>
        <v>225283065</v>
      </c>
      <c r="N247" s="10">
        <f t="shared" si="37"/>
        <v>72355185</v>
      </c>
      <c r="O247" s="11">
        <f t="shared" si="38"/>
        <v>4134582</v>
      </c>
      <c r="P247" s="24">
        <f t="shared" si="34"/>
        <v>297638250</v>
      </c>
    </row>
    <row r="248" spans="1:16">
      <c r="A248" s="13" t="s">
        <v>3138</v>
      </c>
      <c r="B248" s="18">
        <f>VLOOKUP(A248,TypeIDs!B:C,2,FALSE)</f>
        <v>5443</v>
      </c>
      <c r="C248" s="43">
        <v>53600</v>
      </c>
      <c r="D248" s="43">
        <f t="shared" si="31"/>
        <v>60485.2</v>
      </c>
      <c r="E248" s="42">
        <f>INDEX(MARKET_INPUT[Column1.price],MATCH(B248,MARKET_INPUT[Column1.type_id]))</f>
        <v>125800</v>
      </c>
      <c r="F248" s="42">
        <f t="shared" si="32"/>
        <v>120201.9</v>
      </c>
      <c r="G248" s="19">
        <f>VLOOKUP(B248,TypeIDs!C:D,2,FALSE)</f>
        <v>5</v>
      </c>
      <c r="H248" s="15">
        <v>2</v>
      </c>
      <c r="I248" s="17">
        <f t="shared" si="35"/>
        <v>37.44</v>
      </c>
      <c r="J248" s="21">
        <f t="shared" si="36"/>
        <v>14</v>
      </c>
      <c r="K248" s="20">
        <f t="shared" si="33"/>
        <v>70</v>
      </c>
      <c r="L248" s="8">
        <f t="shared" si="39"/>
        <v>1.9872944125174423</v>
      </c>
      <c r="M248" s="9">
        <f t="shared" si="40"/>
        <v>846792.79999999993</v>
      </c>
      <c r="N248" s="10">
        <f t="shared" si="37"/>
        <v>836033.79999999993</v>
      </c>
      <c r="O248" s="11">
        <f t="shared" si="38"/>
        <v>11943.34</v>
      </c>
      <c r="P248" s="24">
        <f t="shared" si="34"/>
        <v>1682826.5999999999</v>
      </c>
    </row>
    <row r="249" spans="1:16">
      <c r="A249" s="13" t="s">
        <v>3139</v>
      </c>
      <c r="B249" s="18">
        <f>VLOOKUP(A249,TypeIDs!B:C,2,FALSE)</f>
        <v>5445</v>
      </c>
      <c r="C249" s="43">
        <v>38930</v>
      </c>
      <c r="D249" s="43">
        <f t="shared" si="31"/>
        <v>45162.385000000002</v>
      </c>
      <c r="E249" s="42">
        <f>INDEX(MARKET_INPUT[Column1.price],MATCH(B249,MARKET_INPUT[Column1.type_id]))</f>
        <v>66700</v>
      </c>
      <c r="F249" s="42">
        <f t="shared" si="32"/>
        <v>63731.85</v>
      </c>
      <c r="G249" s="19">
        <f>VLOOKUP(B249,TypeIDs!C:D,2,FALSE)</f>
        <v>5</v>
      </c>
      <c r="H249" s="15">
        <v>2.5</v>
      </c>
      <c r="I249" s="17">
        <f t="shared" si="35"/>
        <v>36.965000000000003</v>
      </c>
      <c r="J249" s="21">
        <f t="shared" si="36"/>
        <v>17.5</v>
      </c>
      <c r="K249" s="20">
        <f t="shared" si="33"/>
        <v>87.5</v>
      </c>
      <c r="L249" s="8">
        <f t="shared" si="39"/>
        <v>1.4111710442218672</v>
      </c>
      <c r="M249" s="9">
        <f t="shared" si="40"/>
        <v>790341.73750000005</v>
      </c>
      <c r="N249" s="10">
        <f t="shared" si="37"/>
        <v>324965.63749999995</v>
      </c>
      <c r="O249" s="11">
        <f t="shared" si="38"/>
        <v>3713.8929999999991</v>
      </c>
      <c r="P249" s="24">
        <f t="shared" si="34"/>
        <v>1115307.375</v>
      </c>
    </row>
    <row r="250" spans="1:16">
      <c r="A250" s="13" t="s">
        <v>211</v>
      </c>
      <c r="B250" s="18">
        <f>VLOOKUP(A250,TypeIDs!B:C,2,FALSE)</f>
        <v>448</v>
      </c>
      <c r="C250" s="43">
        <v>1690000</v>
      </c>
      <c r="D250" s="43">
        <f t="shared" si="31"/>
        <v>1769705</v>
      </c>
      <c r="E250" s="42">
        <f>INDEX(MARKET_INPUT[Column1.price],MATCH(B250,MARKET_INPUT[Column1.type_id]))</f>
        <v>1550000</v>
      </c>
      <c r="F250" s="42">
        <f t="shared" si="32"/>
        <v>1481025</v>
      </c>
      <c r="G250" s="19">
        <f>VLOOKUP(B250,TypeIDs!C:D,2,FALSE)</f>
        <v>5</v>
      </c>
      <c r="H250" s="15">
        <v>9</v>
      </c>
      <c r="I250" s="17">
        <f t="shared" si="35"/>
        <v>3079</v>
      </c>
      <c r="J250" s="21">
        <f t="shared" si="36"/>
        <v>63</v>
      </c>
      <c r="K250" s="20">
        <f t="shared" si="33"/>
        <v>315</v>
      </c>
      <c r="L250" s="8">
        <f t="shared" si="39"/>
        <v>0.83687676759685936</v>
      </c>
      <c r="M250" s="9">
        <f t="shared" si="40"/>
        <v>111491415</v>
      </c>
      <c r="N250" s="10">
        <f t="shared" si="37"/>
        <v>-18186840</v>
      </c>
      <c r="O250" s="11">
        <f t="shared" si="38"/>
        <v>-57736</v>
      </c>
      <c r="P250" s="24">
        <f t="shared" si="34"/>
        <v>93304575</v>
      </c>
    </row>
    <row r="251" spans="1:16">
      <c r="A251" s="13" t="s">
        <v>584</v>
      </c>
      <c r="B251" s="18">
        <f>VLOOKUP(A251,TypeIDs!B:C,2,FALSE)</f>
        <v>1182</v>
      </c>
      <c r="C251" s="43">
        <v>14750</v>
      </c>
      <c r="D251" s="43">
        <f t="shared" si="31"/>
        <v>19906.375</v>
      </c>
      <c r="E251" s="42">
        <f>INDEX(MARKET_INPUT[Column1.price],MATCH(B251,MARKET_INPUT[Column1.type_id]))</f>
        <v>898000</v>
      </c>
      <c r="F251" s="42">
        <f t="shared" si="32"/>
        <v>858039</v>
      </c>
      <c r="G251" s="19">
        <f>VLOOKUP(B251,TypeIDs!C:D,2,FALSE)</f>
        <v>5</v>
      </c>
      <c r="H251" s="15">
        <v>4</v>
      </c>
      <c r="I251" s="17">
        <f t="shared" si="35"/>
        <v>33.799999999999997</v>
      </c>
      <c r="J251" s="21">
        <f t="shared" si="36"/>
        <v>28</v>
      </c>
      <c r="K251" s="20">
        <f t="shared" si="33"/>
        <v>140</v>
      </c>
      <c r="L251" s="8">
        <f t="shared" si="39"/>
        <v>43.103729332939821</v>
      </c>
      <c r="M251" s="9">
        <f t="shared" si="40"/>
        <v>557378.5</v>
      </c>
      <c r="N251" s="10">
        <f t="shared" si="37"/>
        <v>23467713.5</v>
      </c>
      <c r="O251" s="11">
        <f t="shared" si="38"/>
        <v>167626.52499999999</v>
      </c>
      <c r="P251" s="24">
        <f t="shared" si="34"/>
        <v>24025092</v>
      </c>
    </row>
    <row r="252" spans="1:16">
      <c r="A252" s="13" t="s">
        <v>4288</v>
      </c>
      <c r="B252" s="18">
        <f>VLOOKUP(A252,TypeIDs!B:C,2,FALSE)</f>
        <v>11370</v>
      </c>
      <c r="C252" s="43">
        <v>2004000</v>
      </c>
      <c r="D252" s="43">
        <f t="shared" si="31"/>
        <v>2183178</v>
      </c>
      <c r="E252" s="42">
        <f>INDEX(MARKET_INPUT[Column1.price],MATCH(B252,MARKET_INPUT[Column1.type_id]))</f>
        <v>2763000</v>
      </c>
      <c r="F252" s="42">
        <f t="shared" si="32"/>
        <v>2640046.5</v>
      </c>
      <c r="G252" s="19">
        <f>VLOOKUP(B252,TypeIDs!C:D,2,FALSE)</f>
        <v>100</v>
      </c>
      <c r="H252" s="15">
        <v>7</v>
      </c>
      <c r="I252" s="17">
        <f t="shared" si="35"/>
        <v>3026.6</v>
      </c>
      <c r="J252" s="21">
        <f t="shared" si="36"/>
        <v>49</v>
      </c>
      <c r="K252" s="20">
        <f t="shared" si="33"/>
        <v>4900</v>
      </c>
      <c r="L252" s="8">
        <f t="shared" si="39"/>
        <v>1.2092676364455852</v>
      </c>
      <c r="M252" s="9">
        <f t="shared" si="40"/>
        <v>106975722</v>
      </c>
      <c r="N252" s="10">
        <f t="shared" si="37"/>
        <v>22386556.5</v>
      </c>
      <c r="O252" s="11">
        <f t="shared" si="38"/>
        <v>4568.6850000000004</v>
      </c>
      <c r="P252" s="24">
        <f t="shared" si="34"/>
        <v>129362278.5</v>
      </c>
    </row>
    <row r="253" spans="1:16">
      <c r="A253" s="13" t="s">
        <v>4428</v>
      </c>
      <c r="B253" s="18">
        <f>VLOOKUP(A253,TypeIDs!B:C,2,FALSE)</f>
        <v>11578</v>
      </c>
      <c r="C253" s="43">
        <v>6166000</v>
      </c>
      <c r="D253" s="43">
        <f t="shared" si="31"/>
        <v>6530387</v>
      </c>
      <c r="E253" s="42">
        <f>INDEX(MARKET_INPUT[Column1.price],MATCH(B253,MARKET_INPUT[Column1.type_id]))</f>
        <v>7005000</v>
      </c>
      <c r="F253" s="42">
        <f t="shared" si="32"/>
        <v>6693277.5</v>
      </c>
      <c r="G253" s="19">
        <f>VLOOKUP(B253,TypeIDs!C:D,2,FALSE)</f>
        <v>100</v>
      </c>
      <c r="H253" s="15">
        <v>7</v>
      </c>
      <c r="I253" s="17">
        <f t="shared" si="35"/>
        <v>8853.4</v>
      </c>
      <c r="J253" s="21">
        <f t="shared" si="36"/>
        <v>49</v>
      </c>
      <c r="K253" s="20">
        <f t="shared" si="33"/>
        <v>4900</v>
      </c>
      <c r="L253" s="8">
        <f t="shared" si="39"/>
        <v>1.0249434681283054</v>
      </c>
      <c r="M253" s="9">
        <f t="shared" si="40"/>
        <v>319988963</v>
      </c>
      <c r="N253" s="10">
        <f t="shared" si="37"/>
        <v>7981634.5</v>
      </c>
      <c r="O253" s="11">
        <f t="shared" si="38"/>
        <v>1628.905</v>
      </c>
      <c r="P253" s="24">
        <f t="shared" si="34"/>
        <v>327970597.5</v>
      </c>
    </row>
    <row r="254" spans="1:16">
      <c r="A254" s="13" t="s">
        <v>4427</v>
      </c>
      <c r="B254" s="18">
        <f>VLOOKUP(A254,TypeIDs!B:C,2,FALSE)</f>
        <v>11577</v>
      </c>
      <c r="C254" s="43">
        <v>4573000</v>
      </c>
      <c r="D254" s="43">
        <f t="shared" si="31"/>
        <v>4866498.5</v>
      </c>
      <c r="E254" s="42">
        <f>INDEX(MARKET_INPUT[Column1.price],MATCH(B254,MARKET_INPUT[Column1.type_id]))</f>
        <v>6999000</v>
      </c>
      <c r="F254" s="42">
        <f t="shared" si="32"/>
        <v>6687544.5</v>
      </c>
      <c r="G254" s="19">
        <f>VLOOKUP(B254,TypeIDs!C:D,2,FALSE)</f>
        <v>100</v>
      </c>
      <c r="H254" s="15">
        <v>5</v>
      </c>
      <c r="I254" s="17">
        <f t="shared" si="35"/>
        <v>4788</v>
      </c>
      <c r="J254" s="21">
        <f t="shared" si="36"/>
        <v>35</v>
      </c>
      <c r="K254" s="20">
        <f t="shared" si="33"/>
        <v>3500</v>
      </c>
      <c r="L254" s="8">
        <f t="shared" si="39"/>
        <v>1.3742004646667414</v>
      </c>
      <c r="M254" s="9">
        <f t="shared" si="40"/>
        <v>170327447.5</v>
      </c>
      <c r="N254" s="10">
        <f t="shared" si="37"/>
        <v>63736610</v>
      </c>
      <c r="O254" s="11">
        <f t="shared" si="38"/>
        <v>18210.46</v>
      </c>
      <c r="P254" s="24">
        <f t="shared" si="34"/>
        <v>234064057.5</v>
      </c>
    </row>
    <row r="255" spans="1:16">
      <c r="A255" s="13" t="s">
        <v>2566</v>
      </c>
      <c r="B255" s="18">
        <f>VLOOKUP(A255,TypeIDs!B:C,2,FALSE)</f>
        <v>3888</v>
      </c>
      <c r="C255" s="43">
        <v>1021000</v>
      </c>
      <c r="D255" s="43">
        <f t="shared" si="31"/>
        <v>1070934.5</v>
      </c>
      <c r="E255" s="42">
        <f>INDEX(MARKET_INPUT[Column1.price],MATCH(B255,MARKET_INPUT[Column1.type_id]))</f>
        <v>970000</v>
      </c>
      <c r="F255" s="42">
        <f t="shared" si="32"/>
        <v>926835</v>
      </c>
      <c r="G255" s="19">
        <f>VLOOKUP(B255,TypeIDs!C:D,2,FALSE)</f>
        <v>5</v>
      </c>
      <c r="H255" s="15">
        <v>5</v>
      </c>
      <c r="I255" s="17">
        <f t="shared" si="35"/>
        <v>1046</v>
      </c>
      <c r="J255" s="21">
        <f t="shared" si="36"/>
        <v>35</v>
      </c>
      <c r="K255" s="20">
        <f t="shared" si="33"/>
        <v>175</v>
      </c>
      <c r="L255" s="8">
        <f t="shared" si="39"/>
        <v>0.86544508557712918</v>
      </c>
      <c r="M255" s="9">
        <f t="shared" si="40"/>
        <v>37482707.5</v>
      </c>
      <c r="N255" s="10">
        <f t="shared" si="37"/>
        <v>-5043482.5</v>
      </c>
      <c r="O255" s="11">
        <f t="shared" si="38"/>
        <v>-28819.9</v>
      </c>
      <c r="P255" s="24">
        <f t="shared" si="34"/>
        <v>32439225</v>
      </c>
    </row>
    <row r="256" spans="1:16">
      <c r="A256" s="13" t="s">
        <v>3243</v>
      </c>
      <c r="B256" s="18">
        <f>VLOOKUP(A256,TypeIDs!B:C,2,FALSE)</f>
        <v>6160</v>
      </c>
      <c r="C256" s="43">
        <v>9000</v>
      </c>
      <c r="D256" s="43">
        <f t="shared" si="31"/>
        <v>13900.5</v>
      </c>
      <c r="E256" s="42">
        <f>INDEX(MARKET_INPUT[Column1.price],MATCH(B256,MARKET_INPUT[Column1.type_id]))</f>
        <v>45000</v>
      </c>
      <c r="F256" s="42">
        <f t="shared" si="32"/>
        <v>42997.5</v>
      </c>
      <c r="G256" s="19">
        <f>VLOOKUP(B256,TypeIDs!C:D,2,FALSE)</f>
        <v>5</v>
      </c>
      <c r="H256" s="15">
        <v>2</v>
      </c>
      <c r="I256" s="17">
        <f t="shared" si="35"/>
        <v>19.600000000000001</v>
      </c>
      <c r="J256" s="21">
        <f t="shared" si="36"/>
        <v>14</v>
      </c>
      <c r="K256" s="20">
        <f t="shared" si="33"/>
        <v>70</v>
      </c>
      <c r="L256" s="8">
        <f t="shared" si="39"/>
        <v>3.0932340563289089</v>
      </c>
      <c r="M256" s="9">
        <f t="shared" si="40"/>
        <v>194607</v>
      </c>
      <c r="N256" s="10">
        <f t="shared" si="37"/>
        <v>407358</v>
      </c>
      <c r="O256" s="11">
        <f t="shared" si="38"/>
        <v>5819.4</v>
      </c>
      <c r="P256" s="24">
        <f t="shared" si="34"/>
        <v>601965</v>
      </c>
    </row>
    <row r="257" spans="1:16">
      <c r="A257" s="13" t="s">
        <v>855</v>
      </c>
      <c r="B257" s="18">
        <f>VLOOKUP(A257,TypeIDs!B:C,2,FALSE)</f>
        <v>1952</v>
      </c>
      <c r="C257" s="43">
        <v>1264000</v>
      </c>
      <c r="D257" s="43">
        <f t="shared" si="31"/>
        <v>1324748</v>
      </c>
      <c r="E257" s="42">
        <f>INDEX(MARKET_INPUT[Column1.price],MATCH(B257,MARKET_INPUT[Column1.type_id]))</f>
        <v>1248000</v>
      </c>
      <c r="F257" s="42">
        <f t="shared" si="32"/>
        <v>1192464</v>
      </c>
      <c r="G257" s="19">
        <f>VLOOKUP(B257,TypeIDs!C:D,2,FALSE)</f>
        <v>5</v>
      </c>
      <c r="H257" s="15">
        <v>9</v>
      </c>
      <c r="I257" s="17">
        <f t="shared" si="35"/>
        <v>2312.2000000000003</v>
      </c>
      <c r="J257" s="21">
        <f t="shared" si="36"/>
        <v>63</v>
      </c>
      <c r="K257" s="20">
        <f t="shared" si="33"/>
        <v>315</v>
      </c>
      <c r="L257" s="8">
        <f t="shared" si="39"/>
        <v>0.90014402739237953</v>
      </c>
      <c r="M257" s="9">
        <f t="shared" si="40"/>
        <v>83459124</v>
      </c>
      <c r="N257" s="10">
        <f t="shared" si="37"/>
        <v>-8333892</v>
      </c>
      <c r="O257" s="11">
        <f t="shared" si="38"/>
        <v>-26456.799999999999</v>
      </c>
      <c r="P257" s="24">
        <f t="shared" si="34"/>
        <v>75125232</v>
      </c>
    </row>
    <row r="258" spans="1:16">
      <c r="A258" s="13" t="s">
        <v>12420</v>
      </c>
      <c r="B258" s="18">
        <f>VLOOKUP(A258,TypeIDs!B:C,2,FALSE)</f>
        <v>24348</v>
      </c>
      <c r="C258" s="43">
        <v>2005000</v>
      </c>
      <c r="D258" s="43">
        <f t="shared" ref="D258:D321" si="41">(C258+(C258*TaxRate))+(G258*ShippingCost)</f>
        <v>2139222.5</v>
      </c>
      <c r="E258" s="42">
        <f>INDEX(MARKET_INPUT[Column1.price],MATCH(B258,MARKET_INPUT[Column1.type_id]))</f>
        <v>3200000</v>
      </c>
      <c r="F258" s="42">
        <f t="shared" ref="F258:F321" si="42">E258-(E258*TaxRate)</f>
        <v>3057600</v>
      </c>
      <c r="G258" s="19">
        <f>VLOOKUP(B258,TypeIDs!C:D,2,FALSE)</f>
        <v>50</v>
      </c>
      <c r="H258" s="15">
        <v>2</v>
      </c>
      <c r="I258" s="17">
        <f t="shared" si="35"/>
        <v>908</v>
      </c>
      <c r="J258" s="21">
        <f t="shared" si="36"/>
        <v>14</v>
      </c>
      <c r="K258" s="20">
        <f t="shared" ref="K258:K321" si="43">(G258*H258)*7</f>
        <v>700</v>
      </c>
      <c r="L258" s="8">
        <f t="shared" si="39"/>
        <v>1.4293043383752742</v>
      </c>
      <c r="M258" s="9">
        <f t="shared" si="40"/>
        <v>29949115</v>
      </c>
      <c r="N258" s="10">
        <f t="shared" si="37"/>
        <v>12857285</v>
      </c>
      <c r="O258" s="11">
        <f t="shared" si="38"/>
        <v>18367.55</v>
      </c>
      <c r="P258" s="24">
        <f t="shared" ref="P258:P321" si="44"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43">
        <v>2315000</v>
      </c>
      <c r="D259" s="43">
        <f t="shared" si="41"/>
        <v>2463017.5</v>
      </c>
      <c r="E259" s="42">
        <f>INDEX(MARKET_INPUT[Column1.price],MATCH(B259,MARKET_INPUT[Column1.type_id]))</f>
        <v>2750000</v>
      </c>
      <c r="F259" s="42">
        <f t="shared" si="42"/>
        <v>2627625</v>
      </c>
      <c r="G259" s="19">
        <f>VLOOKUP(B259,TypeIDs!C:D,2,FALSE)</f>
        <v>50</v>
      </c>
      <c r="H259" s="15">
        <v>2</v>
      </c>
      <c r="I259" s="17">
        <f t="shared" ref="I259:I322" si="45">((C259/(5000/H259))+(G259*2)+(H259*3))</f>
        <v>1032</v>
      </c>
      <c r="J259" s="21">
        <f t="shared" ref="J259:J322" si="46">H259*7</f>
        <v>14</v>
      </c>
      <c r="K259" s="20">
        <f t="shared" si="43"/>
        <v>700</v>
      </c>
      <c r="L259" s="8">
        <f t="shared" si="39"/>
        <v>1.0668316404572846</v>
      </c>
      <c r="M259" s="9">
        <f t="shared" si="40"/>
        <v>34482245</v>
      </c>
      <c r="N259" s="10">
        <f t="shared" ref="N259:N322" si="47">(F259-D259)*J259</f>
        <v>2304505</v>
      </c>
      <c r="O259" s="11">
        <f t="shared" ref="O259:O322" si="48">(F259-D259)/G259</f>
        <v>3292.15</v>
      </c>
      <c r="P259" s="24">
        <f t="shared" si="44"/>
        <v>36786750</v>
      </c>
    </row>
    <row r="260" spans="1:16">
      <c r="A260" s="13" t="s">
        <v>4419</v>
      </c>
      <c r="B260" s="18">
        <f>VLOOKUP(A260,TypeIDs!B:C,2,FALSE)</f>
        <v>11563</v>
      </c>
      <c r="C260" s="43">
        <v>359000</v>
      </c>
      <c r="D260" s="43">
        <f t="shared" si="41"/>
        <v>392975.5</v>
      </c>
      <c r="E260" s="42">
        <f>INDEX(MARKET_INPUT[Column1.price],MATCH(B260,MARKET_INPUT[Column1.type_id]))</f>
        <v>300000</v>
      </c>
      <c r="F260" s="42">
        <f t="shared" si="42"/>
        <v>286650</v>
      </c>
      <c r="G260" s="19">
        <f>VLOOKUP(B260,TypeIDs!C:D,2,FALSE)</f>
        <v>20</v>
      </c>
      <c r="H260" s="15">
        <v>3</v>
      </c>
      <c r="I260" s="17">
        <f t="shared" si="45"/>
        <v>264.39999999999998</v>
      </c>
      <c r="J260" s="21">
        <f t="shared" si="46"/>
        <v>21</v>
      </c>
      <c r="K260" s="20">
        <f t="shared" si="43"/>
        <v>420</v>
      </c>
      <c r="L260" s="8">
        <f t="shared" ref="L260:L323" si="49">F260/D260</f>
        <v>0.72943478664700467</v>
      </c>
      <c r="M260" s="9">
        <f t="shared" ref="M260:M323" si="50">D260*J260</f>
        <v>8252485.5</v>
      </c>
      <c r="N260" s="10">
        <f t="shared" si="47"/>
        <v>-2232835.5</v>
      </c>
      <c r="O260" s="11">
        <f t="shared" si="48"/>
        <v>-5316.2749999999996</v>
      </c>
      <c r="P260" s="24">
        <f t="shared" si="44"/>
        <v>6019650</v>
      </c>
    </row>
    <row r="261" spans="1:16">
      <c r="A261" s="13" t="s">
        <v>2888</v>
      </c>
      <c r="B261" s="18">
        <f>VLOOKUP(A261,TypeIDs!B:C,2,FALSE)</f>
        <v>4254</v>
      </c>
      <c r="C261" s="43">
        <v>995000</v>
      </c>
      <c r="D261" s="43">
        <f t="shared" si="41"/>
        <v>1057277.5</v>
      </c>
      <c r="E261" s="42">
        <f>INDEX(MARKET_INPUT[Column1.price],MATCH(B261,MARKET_INPUT[Column1.type_id]))</f>
        <v>999700</v>
      </c>
      <c r="F261" s="42">
        <f t="shared" si="42"/>
        <v>955213.35</v>
      </c>
      <c r="G261" s="19">
        <f>VLOOKUP(B261,TypeIDs!C:D,2,FALSE)</f>
        <v>20</v>
      </c>
      <c r="H261" s="15">
        <v>3</v>
      </c>
      <c r="I261" s="17">
        <f t="shared" si="45"/>
        <v>646</v>
      </c>
      <c r="J261" s="21">
        <f t="shared" si="46"/>
        <v>21</v>
      </c>
      <c r="K261" s="20">
        <f t="shared" si="43"/>
        <v>420</v>
      </c>
      <c r="L261" s="8">
        <f t="shared" si="49"/>
        <v>0.90346512623223318</v>
      </c>
      <c r="M261" s="9">
        <f t="shared" si="50"/>
        <v>22202827.5</v>
      </c>
      <c r="N261" s="10">
        <f t="shared" si="47"/>
        <v>-2143347.1500000004</v>
      </c>
      <c r="O261" s="11">
        <f t="shared" si="48"/>
        <v>-5103.2075000000013</v>
      </c>
      <c r="P261" s="24">
        <f t="shared" si="44"/>
        <v>20059480.350000001</v>
      </c>
    </row>
    <row r="262" spans="1:16">
      <c r="A262" s="13" t="s">
        <v>3068</v>
      </c>
      <c r="B262" s="18">
        <f>VLOOKUP(A262,TypeIDs!B:C,2,FALSE)</f>
        <v>4871</v>
      </c>
      <c r="C262" s="43">
        <v>41910</v>
      </c>
      <c r="D262" s="43">
        <f t="shared" si="41"/>
        <v>57274.995000000003</v>
      </c>
      <c r="E262" s="42">
        <f>INDEX(MARKET_INPUT[Column1.price],MATCH(B262,MARKET_INPUT[Column1.type_id]))</f>
        <v>99000</v>
      </c>
      <c r="F262" s="42">
        <f t="shared" si="42"/>
        <v>94594.5</v>
      </c>
      <c r="G262" s="19">
        <f>VLOOKUP(B262,TypeIDs!C:D,2,FALSE)</f>
        <v>15</v>
      </c>
      <c r="H262" s="15">
        <v>2</v>
      </c>
      <c r="I262" s="17">
        <f t="shared" si="45"/>
        <v>52.763999999999996</v>
      </c>
      <c r="J262" s="21">
        <f t="shared" si="46"/>
        <v>14</v>
      </c>
      <c r="K262" s="20">
        <f t="shared" si="43"/>
        <v>210</v>
      </c>
      <c r="L262" s="8">
        <f t="shared" si="49"/>
        <v>1.6515846051143259</v>
      </c>
      <c r="M262" s="9">
        <f t="shared" si="50"/>
        <v>801849.93</v>
      </c>
      <c r="N262" s="10">
        <f t="shared" si="47"/>
        <v>522473.06999999995</v>
      </c>
      <c r="O262" s="11">
        <f t="shared" si="48"/>
        <v>2487.9669999999996</v>
      </c>
      <c r="P262" s="24">
        <f t="shared" si="44"/>
        <v>1324323</v>
      </c>
    </row>
    <row r="263" spans="1:16">
      <c r="A263" s="13" t="s">
        <v>2210</v>
      </c>
      <c r="B263" s="18">
        <f>VLOOKUP(A263,TypeIDs!B:C,2,FALSE)</f>
        <v>3504</v>
      </c>
      <c r="C263" s="43">
        <f t="array" ref="C263:C342">_xlfn.FILTERXML(BE47,BF21)</f>
        <v>2053000</v>
      </c>
      <c r="D263" s="43">
        <f t="shared" si="41"/>
        <v>2157858.5</v>
      </c>
      <c r="E263" s="42">
        <f>INDEX(MARKET_INPUT[Column1.price],MATCH(B263,MARKET_INPUT[Column1.type_id]))</f>
        <v>2923000</v>
      </c>
      <c r="F263" s="42">
        <f t="shared" si="42"/>
        <v>2792926.5</v>
      </c>
      <c r="G263" s="19">
        <f>VLOOKUP(B263,TypeIDs!C:D,2,FALSE)</f>
        <v>15</v>
      </c>
      <c r="H263" s="15">
        <v>1</v>
      </c>
      <c r="I263" s="17">
        <f t="shared" si="45"/>
        <v>443.6</v>
      </c>
      <c r="J263" s="21">
        <f t="shared" si="46"/>
        <v>7</v>
      </c>
      <c r="K263" s="20">
        <f t="shared" si="43"/>
        <v>105</v>
      </c>
      <c r="L263" s="8">
        <f t="shared" si="49"/>
        <v>1.2943047470443498</v>
      </c>
      <c r="M263" s="9">
        <f t="shared" si="50"/>
        <v>15105009.5</v>
      </c>
      <c r="N263" s="10">
        <f t="shared" si="47"/>
        <v>4445476</v>
      </c>
      <c r="O263" s="11">
        <f t="shared" si="48"/>
        <v>42337.866666666669</v>
      </c>
      <c r="P263" s="24">
        <f t="shared" si="44"/>
        <v>19550485.5</v>
      </c>
    </row>
    <row r="264" spans="1:16">
      <c r="A264" s="13" t="s">
        <v>25908</v>
      </c>
      <c r="B264" s="18">
        <f>VLOOKUP(A264,TypeIDs!B:C,2,FALSE)</f>
        <v>41218</v>
      </c>
      <c r="C264" s="43">
        <v>25850000</v>
      </c>
      <c r="D264" s="43">
        <f t="shared" si="41"/>
        <v>27013825</v>
      </c>
      <c r="E264" s="42">
        <f>INDEX(MARKET_INPUT[Column1.price],MATCH(B264,MARKET_INPUT[Column1.type_id]))</f>
        <v>35970000</v>
      </c>
      <c r="F264" s="42">
        <f t="shared" si="42"/>
        <v>34369335</v>
      </c>
      <c r="G264" s="19">
        <f>VLOOKUP(B264,TypeIDs!C:D,2,FALSE)</f>
        <v>15</v>
      </c>
      <c r="H264" s="15">
        <v>2</v>
      </c>
      <c r="I264" s="17">
        <f t="shared" si="45"/>
        <v>10376</v>
      </c>
      <c r="J264" s="21">
        <f t="shared" si="46"/>
        <v>14</v>
      </c>
      <c r="K264" s="20">
        <f t="shared" si="43"/>
        <v>210</v>
      </c>
      <c r="L264" s="8">
        <f t="shared" si="49"/>
        <v>1.2722868753314276</v>
      </c>
      <c r="M264" s="9">
        <f t="shared" si="50"/>
        <v>378193550</v>
      </c>
      <c r="N264" s="10">
        <f t="shared" si="47"/>
        <v>102977140</v>
      </c>
      <c r="O264" s="11">
        <f t="shared" si="48"/>
        <v>490367.33333333331</v>
      </c>
      <c r="P264" s="24">
        <f t="shared" si="44"/>
        <v>481170690</v>
      </c>
    </row>
    <row r="265" spans="1:16">
      <c r="A265" s="13" t="s">
        <v>2203</v>
      </c>
      <c r="B265" s="18">
        <f>VLOOKUP(A265,TypeIDs!B:C,2,FALSE)</f>
        <v>3496</v>
      </c>
      <c r="C265" s="43">
        <v>1394000</v>
      </c>
      <c r="D265" s="43">
        <f t="shared" si="41"/>
        <v>1465033</v>
      </c>
      <c r="E265" s="42">
        <f>INDEX(MARKET_INPUT[Column1.price],MATCH(B265,MARKET_INPUT[Column1.type_id]))</f>
        <v>1944000</v>
      </c>
      <c r="F265" s="42">
        <f t="shared" si="42"/>
        <v>1857492</v>
      </c>
      <c r="G265" s="19">
        <f>VLOOKUP(B265,TypeIDs!C:D,2,FALSE)</f>
        <v>10</v>
      </c>
      <c r="H265" s="15">
        <v>2</v>
      </c>
      <c r="I265" s="17">
        <f t="shared" si="45"/>
        <v>583.6</v>
      </c>
      <c r="J265" s="21">
        <f t="shared" si="46"/>
        <v>14</v>
      </c>
      <c r="K265" s="20">
        <f t="shared" si="43"/>
        <v>140</v>
      </c>
      <c r="L265" s="8">
        <f t="shared" si="49"/>
        <v>1.2678840681404446</v>
      </c>
      <c r="M265" s="9">
        <f t="shared" si="50"/>
        <v>20510462</v>
      </c>
      <c r="N265" s="10">
        <f t="shared" si="47"/>
        <v>5494426</v>
      </c>
      <c r="O265" s="11">
        <f t="shared" si="48"/>
        <v>39245.9</v>
      </c>
      <c r="P265" s="24">
        <f t="shared" si="44"/>
        <v>26004888</v>
      </c>
    </row>
    <row r="266" spans="1:16">
      <c r="A266" s="13" t="s">
        <v>3065</v>
      </c>
      <c r="B266" s="18">
        <f>VLOOKUP(A266,TypeIDs!B:C,2,FALSE)</f>
        <v>4833</v>
      </c>
      <c r="C266" s="43">
        <v>13370</v>
      </c>
      <c r="D266" s="43">
        <f t="shared" si="41"/>
        <v>22964.965</v>
      </c>
      <c r="E266" s="42">
        <f>INDEX(MARKET_INPUT[Column1.price],MATCH(B266,MARKET_INPUT[Column1.type_id]))</f>
        <v>49000</v>
      </c>
      <c r="F266" s="42">
        <f t="shared" si="42"/>
        <v>46819.5</v>
      </c>
      <c r="G266" s="19">
        <f>VLOOKUP(B266,TypeIDs!C:D,2,FALSE)</f>
        <v>10</v>
      </c>
      <c r="H266" s="15">
        <v>2</v>
      </c>
      <c r="I266" s="17">
        <f t="shared" si="45"/>
        <v>31.347999999999999</v>
      </c>
      <c r="J266" s="21">
        <f t="shared" si="46"/>
        <v>14</v>
      </c>
      <c r="K266" s="20">
        <f t="shared" si="43"/>
        <v>140</v>
      </c>
      <c r="L266" s="8">
        <f t="shared" si="49"/>
        <v>2.0387359614961311</v>
      </c>
      <c r="M266" s="9">
        <f t="shared" si="50"/>
        <v>321509.51</v>
      </c>
      <c r="N266" s="10">
        <f t="shared" si="47"/>
        <v>333963.49</v>
      </c>
      <c r="O266" s="11">
        <f t="shared" si="48"/>
        <v>2385.4535000000001</v>
      </c>
      <c r="P266" s="24">
        <f t="shared" si="44"/>
        <v>655473</v>
      </c>
    </row>
    <row r="267" spans="1:16">
      <c r="A267" s="13" t="s">
        <v>900</v>
      </c>
      <c r="B267" s="18">
        <f>VLOOKUP(A267,TypeIDs!B:C,2,FALSE)</f>
        <v>2024</v>
      </c>
      <c r="C267" s="43">
        <v>1050000</v>
      </c>
      <c r="D267" s="43">
        <f t="shared" si="41"/>
        <v>1105725</v>
      </c>
      <c r="E267" s="42">
        <f>INDEX(MARKET_INPUT[Column1.price],MATCH(B267,MARKET_INPUT[Column1.type_id]))</f>
        <v>1562000</v>
      </c>
      <c r="F267" s="42">
        <f t="shared" si="42"/>
        <v>1492491</v>
      </c>
      <c r="G267" s="19">
        <f>VLOOKUP(B267,TypeIDs!C:D,2,FALSE)</f>
        <v>10</v>
      </c>
      <c r="H267" s="15">
        <v>2</v>
      </c>
      <c r="I267" s="17">
        <f t="shared" si="45"/>
        <v>446</v>
      </c>
      <c r="J267" s="21">
        <f t="shared" si="46"/>
        <v>14</v>
      </c>
      <c r="K267" s="20">
        <f t="shared" si="43"/>
        <v>140</v>
      </c>
      <c r="L267" s="8">
        <f t="shared" si="49"/>
        <v>1.3497849827036559</v>
      </c>
      <c r="M267" s="9">
        <f t="shared" si="50"/>
        <v>15480150</v>
      </c>
      <c r="N267" s="10">
        <f t="shared" si="47"/>
        <v>5414724</v>
      </c>
      <c r="O267" s="11">
        <f t="shared" si="48"/>
        <v>38676.6</v>
      </c>
      <c r="P267" s="24">
        <f t="shared" si="44"/>
        <v>20894874</v>
      </c>
    </row>
    <row r="268" spans="1:16">
      <c r="A268" s="13" t="s">
        <v>2274</v>
      </c>
      <c r="B268" s="18">
        <f>VLOOKUP(A268,TypeIDs!B:C,2,FALSE)</f>
        <v>3568</v>
      </c>
      <c r="C268" s="43">
        <v>681600</v>
      </c>
      <c r="D268" s="43">
        <f t="shared" si="41"/>
        <v>716431.2</v>
      </c>
      <c r="E268" s="42">
        <f>INDEX(MARKET_INPUT[Column1.price],MATCH(B268,MARKET_INPUT[Column1.type_id]))</f>
        <v>1248000</v>
      </c>
      <c r="F268" s="42">
        <f t="shared" si="42"/>
        <v>1192464</v>
      </c>
      <c r="G268" s="19">
        <f>VLOOKUP(B268,TypeIDs!C:D,2,FALSE)</f>
        <v>5</v>
      </c>
      <c r="H268" s="15">
        <v>3</v>
      </c>
      <c r="I268" s="17">
        <f t="shared" si="45"/>
        <v>427.96</v>
      </c>
      <c r="J268" s="21">
        <f t="shared" si="46"/>
        <v>21</v>
      </c>
      <c r="K268" s="20">
        <f t="shared" si="43"/>
        <v>105</v>
      </c>
      <c r="L268" s="8">
        <f t="shared" si="49"/>
        <v>1.6644501244501915</v>
      </c>
      <c r="M268" s="9">
        <f t="shared" si="50"/>
        <v>15045055.199999999</v>
      </c>
      <c r="N268" s="10">
        <f t="shared" si="47"/>
        <v>9996688.8000000007</v>
      </c>
      <c r="O268" s="11">
        <f t="shared" si="48"/>
        <v>95206.560000000012</v>
      </c>
      <c r="P268" s="24">
        <f t="shared" si="44"/>
        <v>25041744</v>
      </c>
    </row>
    <row r="269" spans="1:16">
      <c r="A269" s="13" t="s">
        <v>630</v>
      </c>
      <c r="B269" s="18">
        <f>VLOOKUP(A269,TypeIDs!B:C,2,FALSE)</f>
        <v>1248</v>
      </c>
      <c r="C269" s="43">
        <v>651300</v>
      </c>
      <c r="D269" s="43">
        <f t="shared" si="41"/>
        <v>684782.85</v>
      </c>
      <c r="E269" s="42">
        <f>INDEX(MARKET_INPUT[Column1.price],MATCH(B269,MARKET_INPUT[Column1.type_id]))</f>
        <v>1100000</v>
      </c>
      <c r="F269" s="42">
        <f t="shared" si="42"/>
        <v>1051050</v>
      </c>
      <c r="G269" s="19">
        <f>VLOOKUP(B269,TypeIDs!C:D,2,FALSE)</f>
        <v>5</v>
      </c>
      <c r="H269" s="15">
        <v>3</v>
      </c>
      <c r="I269" s="17">
        <f t="shared" si="45"/>
        <v>409.78</v>
      </c>
      <c r="J269" s="21">
        <f t="shared" si="46"/>
        <v>21</v>
      </c>
      <c r="K269" s="20">
        <f t="shared" si="43"/>
        <v>105</v>
      </c>
      <c r="L269" s="8">
        <f t="shared" si="49"/>
        <v>1.5348661258090794</v>
      </c>
      <c r="M269" s="9">
        <f t="shared" si="50"/>
        <v>14380439.85</v>
      </c>
      <c r="N269" s="10">
        <f t="shared" si="47"/>
        <v>7691610.1500000004</v>
      </c>
      <c r="O269" s="11">
        <f t="shared" si="48"/>
        <v>73253.430000000008</v>
      </c>
      <c r="P269" s="24">
        <f t="shared" si="44"/>
        <v>22072050</v>
      </c>
    </row>
    <row r="270" spans="1:16">
      <c r="A270" s="13" t="s">
        <v>701</v>
      </c>
      <c r="B270" s="18">
        <f>VLOOKUP(A270,TypeIDs!B:C,2,FALSE)</f>
        <v>1447</v>
      </c>
      <c r="C270" s="43">
        <v>649400</v>
      </c>
      <c r="D270" s="43">
        <f t="shared" si="41"/>
        <v>682798.3</v>
      </c>
      <c r="E270" s="42">
        <f>INDEX(MARKET_INPUT[Column1.price],MATCH(B270,MARKET_INPUT[Column1.type_id]))</f>
        <v>709000</v>
      </c>
      <c r="F270" s="42">
        <f t="shared" si="42"/>
        <v>677449.5</v>
      </c>
      <c r="G270" s="19">
        <f>VLOOKUP(B270,TypeIDs!C:D,2,FALSE)</f>
        <v>5</v>
      </c>
      <c r="H270" s="15">
        <v>6</v>
      </c>
      <c r="I270" s="17">
        <f t="shared" si="45"/>
        <v>807.28</v>
      </c>
      <c r="J270" s="21">
        <f t="shared" si="46"/>
        <v>42</v>
      </c>
      <c r="K270" s="20">
        <f t="shared" si="43"/>
        <v>210</v>
      </c>
      <c r="L270" s="8">
        <f t="shared" si="49"/>
        <v>0.99216635425132127</v>
      </c>
      <c r="M270" s="9">
        <f t="shared" si="50"/>
        <v>28677528.600000001</v>
      </c>
      <c r="N270" s="10">
        <f t="shared" si="47"/>
        <v>-224649.60000000196</v>
      </c>
      <c r="O270" s="11">
        <f t="shared" si="48"/>
        <v>-1069.7600000000093</v>
      </c>
      <c r="P270" s="24">
        <f t="shared" si="44"/>
        <v>28452879</v>
      </c>
    </row>
    <row r="271" spans="1:16">
      <c r="A271" s="13" t="s">
        <v>908</v>
      </c>
      <c r="B271" s="18">
        <f>VLOOKUP(A271,TypeIDs!B:C,2,FALSE)</f>
        <v>2032</v>
      </c>
      <c r="C271" s="43">
        <v>680600</v>
      </c>
      <c r="D271" s="43">
        <f t="shared" si="41"/>
        <v>715386.7</v>
      </c>
      <c r="E271" s="42">
        <f>INDEX(MARKET_INPUT[Column1.price],MATCH(B271,MARKET_INPUT[Column1.type_id]))</f>
        <v>795800</v>
      </c>
      <c r="F271" s="42">
        <f t="shared" si="42"/>
        <v>760386.9</v>
      </c>
      <c r="G271" s="19">
        <f>VLOOKUP(B271,TypeIDs!C:D,2,FALSE)</f>
        <v>5</v>
      </c>
      <c r="H271" s="15">
        <v>8</v>
      </c>
      <c r="I271" s="17">
        <f t="shared" si="45"/>
        <v>1122.96</v>
      </c>
      <c r="J271" s="21">
        <f t="shared" si="46"/>
        <v>56</v>
      </c>
      <c r="K271" s="20">
        <f t="shared" si="43"/>
        <v>280</v>
      </c>
      <c r="L271" s="8">
        <f t="shared" si="49"/>
        <v>1.0629033220774164</v>
      </c>
      <c r="M271" s="9">
        <f t="shared" si="50"/>
        <v>40061655.199999996</v>
      </c>
      <c r="N271" s="10">
        <f t="shared" si="47"/>
        <v>2520011.2000000039</v>
      </c>
      <c r="O271" s="11">
        <f t="shared" si="48"/>
        <v>9000.0400000000136</v>
      </c>
      <c r="P271" s="24">
        <f t="shared" si="44"/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43">
        <v>5266000</v>
      </c>
      <c r="D272" s="43">
        <f t="shared" si="41"/>
        <v>5504837</v>
      </c>
      <c r="E272" s="42">
        <f>INDEX(MARKET_INPUT[Column1.price],MATCH(B272,MARKET_INPUT[Column1.type_id]))</f>
        <v>5999000</v>
      </c>
      <c r="F272" s="42">
        <f t="shared" si="42"/>
        <v>5732044.5</v>
      </c>
      <c r="G272" s="19">
        <f>VLOOKUP(B272,TypeIDs!C:D,2,FALSE)</f>
        <v>5</v>
      </c>
      <c r="H272" s="15">
        <v>1</v>
      </c>
      <c r="I272" s="17">
        <f t="shared" si="45"/>
        <v>1066.2</v>
      </c>
      <c r="J272" s="21">
        <f t="shared" si="46"/>
        <v>7</v>
      </c>
      <c r="K272" s="20">
        <f t="shared" si="43"/>
        <v>35</v>
      </c>
      <c r="L272" s="8">
        <f t="shared" si="49"/>
        <v>1.041274155801525</v>
      </c>
      <c r="M272" s="9">
        <f t="shared" si="50"/>
        <v>38533859</v>
      </c>
      <c r="N272" s="10">
        <f t="shared" si="47"/>
        <v>1590452.5</v>
      </c>
      <c r="O272" s="11">
        <f t="shared" si="48"/>
        <v>45441.5</v>
      </c>
      <c r="P272" s="24">
        <f t="shared" si="44"/>
        <v>40124311.5</v>
      </c>
    </row>
    <row r="273" spans="1:16">
      <c r="A273" s="13" t="s">
        <v>4856</v>
      </c>
      <c r="B273" s="18">
        <f>VLOOKUP(A273,TypeIDs!B:C,2,FALSE)</f>
        <v>12267</v>
      </c>
      <c r="C273" s="43">
        <v>3295000</v>
      </c>
      <c r="D273" s="43">
        <f t="shared" si="41"/>
        <v>3446127.5</v>
      </c>
      <c r="E273" s="42">
        <f>INDEX(MARKET_INPUT[Column1.price],MATCH(B273,MARKET_INPUT[Column1.type_id]))</f>
        <v>5494000</v>
      </c>
      <c r="F273" s="42">
        <f t="shared" si="42"/>
        <v>5249517</v>
      </c>
      <c r="G273" s="19">
        <f>VLOOKUP(B273,TypeIDs!C:D,2,FALSE)</f>
        <v>5</v>
      </c>
      <c r="H273" s="15">
        <v>2</v>
      </c>
      <c r="I273" s="17">
        <f t="shared" si="45"/>
        <v>1334</v>
      </c>
      <c r="J273" s="21">
        <f t="shared" si="46"/>
        <v>14</v>
      </c>
      <c r="K273" s="20">
        <f t="shared" si="43"/>
        <v>70</v>
      </c>
      <c r="L273" s="8">
        <f t="shared" si="49"/>
        <v>1.523308989583235</v>
      </c>
      <c r="M273" s="9">
        <f t="shared" si="50"/>
        <v>48245785</v>
      </c>
      <c r="N273" s="10">
        <f t="shared" si="47"/>
        <v>25247453</v>
      </c>
      <c r="O273" s="11">
        <f t="shared" si="48"/>
        <v>360677.9</v>
      </c>
      <c r="P273" s="24">
        <f t="shared" si="44"/>
        <v>73493238</v>
      </c>
    </row>
    <row r="274" spans="1:16">
      <c r="A274" s="13" t="s">
        <v>5149</v>
      </c>
      <c r="B274" s="18">
        <f>VLOOKUP(A274,TypeIDs!B:C,2,FALSE)</f>
        <v>13003</v>
      </c>
      <c r="C274" s="43">
        <v>1498000</v>
      </c>
      <c r="D274" s="43">
        <f t="shared" si="41"/>
        <v>1569161</v>
      </c>
      <c r="E274" s="42">
        <f>INDEX(MARKET_INPUT[Column1.price],MATCH(B274,MARKET_INPUT[Column1.type_id]))</f>
        <v>2300000</v>
      </c>
      <c r="F274" s="42">
        <f t="shared" si="42"/>
        <v>2197650</v>
      </c>
      <c r="G274" s="19">
        <f>VLOOKUP(B274,TypeIDs!C:D,2,FALSE)</f>
        <v>5</v>
      </c>
      <c r="H274" s="15">
        <v>4</v>
      </c>
      <c r="I274" s="17">
        <f t="shared" si="45"/>
        <v>1220.4000000000001</v>
      </c>
      <c r="J274" s="21">
        <f t="shared" si="46"/>
        <v>28</v>
      </c>
      <c r="K274" s="20">
        <f t="shared" si="43"/>
        <v>140</v>
      </c>
      <c r="L274" s="8">
        <f t="shared" si="49"/>
        <v>1.4005255037564661</v>
      </c>
      <c r="M274" s="9">
        <f t="shared" si="50"/>
        <v>43936508</v>
      </c>
      <c r="N274" s="10">
        <f t="shared" si="47"/>
        <v>17597692</v>
      </c>
      <c r="O274" s="11">
        <f t="shared" si="48"/>
        <v>125697.8</v>
      </c>
      <c r="P274" s="24">
        <f t="shared" si="44"/>
        <v>61534200</v>
      </c>
    </row>
    <row r="275" spans="1:16">
      <c r="A275" s="39" t="s">
        <v>5147</v>
      </c>
      <c r="B275" s="18">
        <f>VLOOKUP(A275,TypeIDs!B:C,2,FALSE)</f>
        <v>13001</v>
      </c>
      <c r="C275" s="43">
        <v>2312000</v>
      </c>
      <c r="D275" s="43">
        <f t="shared" si="41"/>
        <v>2419384</v>
      </c>
      <c r="E275" s="42">
        <f>INDEX(MARKET_INPUT[Column1.price],MATCH(B275,MARKET_INPUT[Column1.type_id]))</f>
        <v>3250000</v>
      </c>
      <c r="F275" s="42">
        <f t="shared" si="42"/>
        <v>3105375</v>
      </c>
      <c r="G275" s="19">
        <f>VLOOKUP(B275,TypeIDs!C:D,2,FALSE)</f>
        <v>5</v>
      </c>
      <c r="H275" s="15">
        <v>1</v>
      </c>
      <c r="I275" s="17">
        <f t="shared" si="45"/>
        <v>475.4</v>
      </c>
      <c r="J275" s="21">
        <f t="shared" si="46"/>
        <v>7</v>
      </c>
      <c r="K275" s="20">
        <f t="shared" si="43"/>
        <v>35</v>
      </c>
      <c r="L275" s="8">
        <f t="shared" si="49"/>
        <v>1.2835395290702096</v>
      </c>
      <c r="M275" s="9">
        <f t="shared" si="50"/>
        <v>16935688</v>
      </c>
      <c r="N275" s="10">
        <f t="shared" si="47"/>
        <v>4801937</v>
      </c>
      <c r="O275" s="11">
        <f t="shared" si="48"/>
        <v>137198.20000000001</v>
      </c>
      <c r="P275" s="24">
        <f t="shared" si="44"/>
        <v>21737625</v>
      </c>
    </row>
    <row r="276" spans="1:16">
      <c r="A276" s="13" t="s">
        <v>709</v>
      </c>
      <c r="B276" s="18">
        <f>VLOOKUP(A276,TypeIDs!B:C,2,FALSE)</f>
        <v>1541</v>
      </c>
      <c r="C276" s="43">
        <v>577000</v>
      </c>
      <c r="D276" s="43">
        <f t="shared" si="41"/>
        <v>607176.5</v>
      </c>
      <c r="E276" s="42">
        <f>INDEX(MARKET_INPUT[Column1.price],MATCH(B276,MARKET_INPUT[Column1.type_id]))</f>
        <v>980000</v>
      </c>
      <c r="F276" s="42">
        <f t="shared" si="42"/>
        <v>936390</v>
      </c>
      <c r="G276" s="19">
        <f>VLOOKUP(B276,TypeIDs!C:D,2,FALSE)</f>
        <v>5</v>
      </c>
      <c r="H276" s="15">
        <v>5</v>
      </c>
      <c r="I276" s="17">
        <f t="shared" si="45"/>
        <v>602</v>
      </c>
      <c r="J276" s="21">
        <f t="shared" si="46"/>
        <v>35</v>
      </c>
      <c r="K276" s="20">
        <f t="shared" si="43"/>
        <v>175</v>
      </c>
      <c r="L276" s="8">
        <f t="shared" si="49"/>
        <v>1.542203955521994</v>
      </c>
      <c r="M276" s="9">
        <f t="shared" si="50"/>
        <v>21251177.5</v>
      </c>
      <c r="N276" s="10">
        <f t="shared" si="47"/>
        <v>11522472.5</v>
      </c>
      <c r="O276" s="11">
        <f t="shared" si="48"/>
        <v>65842.7</v>
      </c>
      <c r="P276" s="24">
        <f t="shared" si="44"/>
        <v>32773650</v>
      </c>
    </row>
    <row r="277" spans="1:16">
      <c r="A277" s="13" t="s">
        <v>673</v>
      </c>
      <c r="B277" s="18">
        <f>VLOOKUP(A277,TypeIDs!B:C,2,FALSE)</f>
        <v>1355</v>
      </c>
      <c r="C277" s="43">
        <v>735000</v>
      </c>
      <c r="D277" s="43">
        <f t="shared" si="41"/>
        <v>772207.5</v>
      </c>
      <c r="E277" s="42">
        <f>INDEX(MARKET_INPUT[Column1.price],MATCH(B277,MARKET_INPUT[Column1.type_id]))</f>
        <v>1224000</v>
      </c>
      <c r="F277" s="42">
        <f t="shared" si="42"/>
        <v>1169532</v>
      </c>
      <c r="G277" s="19">
        <f>VLOOKUP(B277,TypeIDs!C:D,2,FALSE)</f>
        <v>5</v>
      </c>
      <c r="H277" s="15">
        <v>4</v>
      </c>
      <c r="I277" s="17">
        <f t="shared" si="45"/>
        <v>610</v>
      </c>
      <c r="J277" s="21">
        <f t="shared" si="46"/>
        <v>28</v>
      </c>
      <c r="K277" s="20">
        <f t="shared" si="43"/>
        <v>140</v>
      </c>
      <c r="L277" s="8">
        <f t="shared" si="49"/>
        <v>1.5145307446508873</v>
      </c>
      <c r="M277" s="9">
        <f t="shared" si="50"/>
        <v>21621810</v>
      </c>
      <c r="N277" s="10">
        <f t="shared" si="47"/>
        <v>11125086</v>
      </c>
      <c r="O277" s="11">
        <f t="shared" si="48"/>
        <v>79464.899999999994</v>
      </c>
      <c r="P277" s="24">
        <f t="shared" si="44"/>
        <v>32746896</v>
      </c>
    </row>
    <row r="278" spans="1:16">
      <c r="A278" s="13" t="s">
        <v>13448</v>
      </c>
      <c r="B278" s="18">
        <f>VLOOKUP(A278,TypeIDs!B:C,2,FALSE)</f>
        <v>25861</v>
      </c>
      <c r="C278" s="43">
        <v>48840</v>
      </c>
      <c r="D278" s="43">
        <f t="shared" si="41"/>
        <v>55513.38</v>
      </c>
      <c r="E278" s="42">
        <f>INDEX(MARKET_INPUT[Column1.price],MATCH(B278,MARKET_INPUT[Column1.type_id]))</f>
        <v>70000</v>
      </c>
      <c r="F278" s="42">
        <f t="shared" si="42"/>
        <v>66885</v>
      </c>
      <c r="G278" s="19">
        <f>VLOOKUP(B278,TypeIDs!C:D,2,FALSE)</f>
        <v>5</v>
      </c>
      <c r="H278" s="15">
        <v>5</v>
      </c>
      <c r="I278" s="17">
        <f t="shared" si="45"/>
        <v>73.84</v>
      </c>
      <c r="J278" s="21">
        <f t="shared" si="46"/>
        <v>35</v>
      </c>
      <c r="K278" s="20">
        <f t="shared" si="43"/>
        <v>175</v>
      </c>
      <c r="L278" s="8">
        <f t="shared" si="49"/>
        <v>1.2048446698795858</v>
      </c>
      <c r="M278" s="9">
        <f t="shared" si="50"/>
        <v>1942968.2999999998</v>
      </c>
      <c r="N278" s="10">
        <f t="shared" si="47"/>
        <v>398006.70000000007</v>
      </c>
      <c r="O278" s="11">
        <f t="shared" si="48"/>
        <v>2274.3240000000005</v>
      </c>
      <c r="P278" s="24">
        <f t="shared" si="44"/>
        <v>2340975</v>
      </c>
    </row>
    <row r="279" spans="1:16">
      <c r="A279" s="13" t="s">
        <v>17220</v>
      </c>
      <c r="B279" s="18">
        <f>VLOOKUP(A279,TypeIDs!B:C,2,FALSE)</f>
        <v>30836</v>
      </c>
      <c r="C279" s="43">
        <v>930000</v>
      </c>
      <c r="D279" s="43">
        <f t="shared" si="41"/>
        <v>975885</v>
      </c>
      <c r="E279" s="42">
        <f>INDEX(MARKET_INPUT[Column1.price],MATCH(B279,MARKET_INPUT[Column1.type_id]))</f>
        <v>1224000</v>
      </c>
      <c r="F279" s="42">
        <f t="shared" si="42"/>
        <v>1169532</v>
      </c>
      <c r="G279" s="19">
        <f>VLOOKUP(B279,TypeIDs!C:D,2,FALSE)</f>
        <v>5</v>
      </c>
      <c r="H279" s="15">
        <v>4</v>
      </c>
      <c r="I279" s="17">
        <f t="shared" si="45"/>
        <v>766</v>
      </c>
      <c r="J279" s="21">
        <f t="shared" si="46"/>
        <v>28</v>
      </c>
      <c r="K279" s="20">
        <f t="shared" si="43"/>
        <v>140</v>
      </c>
      <c r="L279" s="8">
        <f t="shared" si="49"/>
        <v>1.1984321923177423</v>
      </c>
      <c r="M279" s="9">
        <f t="shared" si="50"/>
        <v>27324780</v>
      </c>
      <c r="N279" s="10">
        <f t="shared" si="47"/>
        <v>5422116</v>
      </c>
      <c r="O279" s="11">
        <f t="shared" si="48"/>
        <v>38729.4</v>
      </c>
      <c r="P279" s="24">
        <f t="shared" si="44"/>
        <v>32746896</v>
      </c>
    </row>
    <row r="280" spans="1:16">
      <c r="A280" s="13" t="s">
        <v>3020</v>
      </c>
      <c r="B280" s="18">
        <f>VLOOKUP(A280,TypeIDs!B:C,2,FALSE)</f>
        <v>4403</v>
      </c>
      <c r="C280" s="43">
        <v>1299000</v>
      </c>
      <c r="D280" s="43">
        <f t="shared" si="41"/>
        <v>1379305.5</v>
      </c>
      <c r="E280" s="42">
        <f>INDEX(MARKET_INPUT[Column1.price],MATCH(B280,MARKET_INPUT[Column1.type_id]))</f>
        <v>1366000</v>
      </c>
      <c r="F280" s="42">
        <f t="shared" si="42"/>
        <v>1305213</v>
      </c>
      <c r="G280" s="19">
        <f>VLOOKUP(B280,TypeIDs!C:D,2,FALSE)</f>
        <v>25</v>
      </c>
      <c r="H280" s="15">
        <v>4</v>
      </c>
      <c r="I280" s="17">
        <f t="shared" si="45"/>
        <v>1101.2</v>
      </c>
      <c r="J280" s="21">
        <f t="shared" si="46"/>
        <v>28</v>
      </c>
      <c r="K280" s="20">
        <f t="shared" si="43"/>
        <v>700</v>
      </c>
      <c r="L280" s="8">
        <f t="shared" si="49"/>
        <v>0.94628274881815522</v>
      </c>
      <c r="M280" s="9">
        <f t="shared" si="50"/>
        <v>38620554</v>
      </c>
      <c r="N280" s="10">
        <f t="shared" si="47"/>
        <v>-2074590</v>
      </c>
      <c r="O280" s="11">
        <f t="shared" si="48"/>
        <v>-2963.7</v>
      </c>
      <c r="P280" s="24">
        <f t="shared" si="44"/>
        <v>36545964</v>
      </c>
    </row>
    <row r="281" spans="1:16">
      <c r="A281" s="13" t="s">
        <v>9333</v>
      </c>
      <c r="B281" s="18">
        <f>VLOOKUP(A281,TypeIDs!B:C,2,FALSE)</f>
        <v>20351</v>
      </c>
      <c r="C281" s="43">
        <v>3098000</v>
      </c>
      <c r="D281" s="43">
        <f t="shared" si="41"/>
        <v>3253861</v>
      </c>
      <c r="E281" s="42">
        <f>INDEX(MARKET_INPUT[Column1.price],MATCH(B281,MARKET_INPUT[Column1.type_id]))</f>
        <v>4475000</v>
      </c>
      <c r="F281" s="42">
        <f t="shared" si="42"/>
        <v>4275862.5</v>
      </c>
      <c r="G281" s="19">
        <f>VLOOKUP(B281,TypeIDs!C:D,2,FALSE)</f>
        <v>20</v>
      </c>
      <c r="H281" s="15">
        <v>2</v>
      </c>
      <c r="I281" s="17">
        <f t="shared" si="45"/>
        <v>1285.2</v>
      </c>
      <c r="J281" s="21">
        <f t="shared" si="46"/>
        <v>14</v>
      </c>
      <c r="K281" s="20">
        <f t="shared" si="43"/>
        <v>280</v>
      </c>
      <c r="L281" s="8">
        <f t="shared" si="49"/>
        <v>1.3140888624314315</v>
      </c>
      <c r="M281" s="9">
        <f t="shared" si="50"/>
        <v>45554054</v>
      </c>
      <c r="N281" s="10">
        <f t="shared" si="47"/>
        <v>14308021</v>
      </c>
      <c r="O281" s="11">
        <f t="shared" si="48"/>
        <v>51100.074999999997</v>
      </c>
      <c r="P281" s="24">
        <f t="shared" si="44"/>
        <v>59862075</v>
      </c>
    </row>
    <row r="282" spans="1:16">
      <c r="A282" s="13" t="s">
        <v>9335</v>
      </c>
      <c r="B282" s="18">
        <f>VLOOKUP(A282,TypeIDs!B:C,2,FALSE)</f>
        <v>20353</v>
      </c>
      <c r="C282" s="43">
        <v>5293000</v>
      </c>
      <c r="D282" s="43">
        <f t="shared" si="41"/>
        <v>5546538.5</v>
      </c>
      <c r="E282" s="42">
        <f>INDEX(MARKET_INPUT[Column1.price],MATCH(B282,MARKET_INPUT[Column1.type_id]))</f>
        <v>6969000</v>
      </c>
      <c r="F282" s="42">
        <f t="shared" si="42"/>
        <v>6658879.5</v>
      </c>
      <c r="G282" s="19">
        <f>VLOOKUP(B282,TypeIDs!C:D,2,FALSE)</f>
        <v>20</v>
      </c>
      <c r="H282" s="15">
        <v>3</v>
      </c>
      <c r="I282" s="17">
        <f t="shared" si="45"/>
        <v>3224.7999999999997</v>
      </c>
      <c r="J282" s="21">
        <f t="shared" si="46"/>
        <v>21</v>
      </c>
      <c r="K282" s="20">
        <f t="shared" si="43"/>
        <v>420</v>
      </c>
      <c r="L282" s="8">
        <f t="shared" si="49"/>
        <v>1.2005468816271625</v>
      </c>
      <c r="M282" s="9">
        <f t="shared" si="50"/>
        <v>116477308.5</v>
      </c>
      <c r="N282" s="10">
        <f t="shared" si="47"/>
        <v>23359161</v>
      </c>
      <c r="O282" s="11">
        <f t="shared" si="48"/>
        <v>55617.05</v>
      </c>
      <c r="P282" s="24">
        <f t="shared" si="44"/>
        <v>139836469.5</v>
      </c>
    </row>
    <row r="283" spans="1:16">
      <c r="A283" s="13" t="s">
        <v>18921</v>
      </c>
      <c r="B283" s="18">
        <f>VLOOKUP(A283,TypeIDs!B:C,2,FALSE)</f>
        <v>33101</v>
      </c>
      <c r="C283" s="43">
        <v>1143000</v>
      </c>
      <c r="D283" s="43">
        <f t="shared" si="41"/>
        <v>1202863.5</v>
      </c>
      <c r="E283" s="42">
        <f>INDEX(MARKET_INPUT[Column1.price],MATCH(B283,MARKET_INPUT[Column1.type_id]))</f>
        <v>1729000</v>
      </c>
      <c r="F283" s="42">
        <f t="shared" si="42"/>
        <v>1652059.5</v>
      </c>
      <c r="G283" s="19">
        <f>VLOOKUP(B283,TypeIDs!C:D,2,FALSE)</f>
        <v>10</v>
      </c>
      <c r="H283" s="15">
        <v>2</v>
      </c>
      <c r="I283" s="17">
        <f t="shared" si="45"/>
        <v>483.2</v>
      </c>
      <c r="J283" s="21">
        <f t="shared" si="46"/>
        <v>14</v>
      </c>
      <c r="K283" s="20">
        <f t="shared" si="43"/>
        <v>140</v>
      </c>
      <c r="L283" s="8">
        <f t="shared" si="49"/>
        <v>1.3734388814690943</v>
      </c>
      <c r="M283" s="9">
        <f t="shared" si="50"/>
        <v>16840089</v>
      </c>
      <c r="N283" s="10">
        <f t="shared" si="47"/>
        <v>6288744</v>
      </c>
      <c r="O283" s="11">
        <f t="shared" si="48"/>
        <v>44919.6</v>
      </c>
      <c r="P283" s="24">
        <f t="shared" si="44"/>
        <v>23128833</v>
      </c>
    </row>
    <row r="284" spans="1:16">
      <c r="A284" s="13" t="s">
        <v>2236</v>
      </c>
      <c r="B284" s="18">
        <f>VLOOKUP(A284,TypeIDs!B:C,2,FALSE)</f>
        <v>3530</v>
      </c>
      <c r="C284" s="43">
        <v>1545000</v>
      </c>
      <c r="D284" s="43">
        <f t="shared" si="41"/>
        <v>1622752.5</v>
      </c>
      <c r="E284" s="42">
        <f>INDEX(MARKET_INPUT[Column1.price],MATCH(B284,MARKET_INPUT[Column1.type_id]))</f>
        <v>3498000</v>
      </c>
      <c r="F284" s="42">
        <f t="shared" si="42"/>
        <v>3342339</v>
      </c>
      <c r="G284" s="19">
        <f>VLOOKUP(B284,TypeIDs!C:D,2,FALSE)</f>
        <v>10</v>
      </c>
      <c r="H284" s="15">
        <v>4</v>
      </c>
      <c r="I284" s="17">
        <f t="shared" si="45"/>
        <v>1268</v>
      </c>
      <c r="J284" s="21">
        <f t="shared" si="46"/>
        <v>28</v>
      </c>
      <c r="K284" s="20">
        <f t="shared" si="43"/>
        <v>280</v>
      </c>
      <c r="L284" s="8">
        <f t="shared" si="49"/>
        <v>2.0596726857607677</v>
      </c>
      <c r="M284" s="9">
        <f t="shared" si="50"/>
        <v>45437070</v>
      </c>
      <c r="N284" s="10">
        <f t="shared" si="47"/>
        <v>48148422</v>
      </c>
      <c r="O284" s="11">
        <f t="shared" si="48"/>
        <v>171958.65</v>
      </c>
      <c r="P284" s="24">
        <f t="shared" si="44"/>
        <v>93585492</v>
      </c>
    </row>
    <row r="285" spans="1:16">
      <c r="A285" s="13" t="s">
        <v>18901</v>
      </c>
      <c r="B285" s="18">
        <f>VLOOKUP(A285,TypeIDs!B:C,2,FALSE)</f>
        <v>33076</v>
      </c>
      <c r="C285" s="43">
        <v>19280</v>
      </c>
      <c r="D285" s="43">
        <f t="shared" si="41"/>
        <v>24637.96</v>
      </c>
      <c r="E285" s="42">
        <f>INDEX(MARKET_INPUT[Column1.price],MATCH(B285,MARKET_INPUT[Column1.type_id]))</f>
        <v>144400</v>
      </c>
      <c r="F285" s="42">
        <f t="shared" si="42"/>
        <v>137974.20000000001</v>
      </c>
      <c r="G285" s="19">
        <f>VLOOKUP(B285,TypeIDs!C:D,2,FALSE)</f>
        <v>5</v>
      </c>
      <c r="H285" s="15">
        <v>5</v>
      </c>
      <c r="I285" s="17">
        <f t="shared" si="45"/>
        <v>44.28</v>
      </c>
      <c r="J285" s="21">
        <f t="shared" si="46"/>
        <v>35</v>
      </c>
      <c r="K285" s="20">
        <f t="shared" si="43"/>
        <v>175</v>
      </c>
      <c r="L285" s="8">
        <f t="shared" si="49"/>
        <v>5.6000659145481206</v>
      </c>
      <c r="M285" s="9">
        <f t="shared" si="50"/>
        <v>862328.6</v>
      </c>
      <c r="N285" s="10">
        <f t="shared" si="47"/>
        <v>3966768.4000000008</v>
      </c>
      <c r="O285" s="11">
        <f t="shared" si="48"/>
        <v>22667.248000000003</v>
      </c>
      <c r="P285" s="24">
        <f t="shared" si="44"/>
        <v>4829097.0000000009</v>
      </c>
    </row>
    <row r="286" spans="1:16">
      <c r="A286" s="13" t="s">
        <v>659</v>
      </c>
      <c r="B286" s="18">
        <f>VLOOKUP(A286,TypeIDs!B:C,2,FALSE)</f>
        <v>1306</v>
      </c>
      <c r="C286" s="43">
        <v>525000</v>
      </c>
      <c r="D286" s="43">
        <f t="shared" si="41"/>
        <v>552862.5</v>
      </c>
      <c r="E286" s="42">
        <f>INDEX(MARKET_INPUT[Column1.price],MATCH(B286,MARKET_INPUT[Column1.type_id]))</f>
        <v>715000</v>
      </c>
      <c r="F286" s="42">
        <f t="shared" si="42"/>
        <v>683182.5</v>
      </c>
      <c r="G286" s="19">
        <f>VLOOKUP(B286,TypeIDs!C:D,2,FALSE)</f>
        <v>5</v>
      </c>
      <c r="H286" s="15">
        <v>3</v>
      </c>
      <c r="I286" s="17">
        <f t="shared" si="45"/>
        <v>334</v>
      </c>
      <c r="J286" s="21">
        <f t="shared" si="46"/>
        <v>21</v>
      </c>
      <c r="K286" s="20">
        <f t="shared" si="43"/>
        <v>105</v>
      </c>
      <c r="L286" s="8">
        <f t="shared" si="49"/>
        <v>1.2357186461371499</v>
      </c>
      <c r="M286" s="9">
        <f t="shared" si="50"/>
        <v>11610112.5</v>
      </c>
      <c r="N286" s="10">
        <f t="shared" si="47"/>
        <v>2736720</v>
      </c>
      <c r="O286" s="11">
        <f t="shared" si="48"/>
        <v>26064</v>
      </c>
      <c r="P286" s="24">
        <f t="shared" si="44"/>
        <v>14346832.5</v>
      </c>
    </row>
    <row r="287" spans="1:16">
      <c r="A287" s="13" t="s">
        <v>922</v>
      </c>
      <c r="B287" s="18">
        <f>VLOOKUP(A287,TypeIDs!B:C,2,FALSE)</f>
        <v>2046</v>
      </c>
      <c r="C287" s="43">
        <v>10880</v>
      </c>
      <c r="D287" s="43">
        <f t="shared" si="41"/>
        <v>15864.16</v>
      </c>
      <c r="E287" s="42">
        <f>INDEX(MARKET_INPUT[Column1.price],MATCH(B287,MARKET_INPUT[Column1.type_id]))</f>
        <v>98910</v>
      </c>
      <c r="F287" s="42">
        <f t="shared" si="42"/>
        <v>94508.505000000005</v>
      </c>
      <c r="G287" s="19">
        <f>VLOOKUP(B287,TypeIDs!C:D,2,FALSE)</f>
        <v>5</v>
      </c>
      <c r="H287" s="15">
        <v>2</v>
      </c>
      <c r="I287" s="17">
        <f t="shared" si="45"/>
        <v>20.352</v>
      </c>
      <c r="J287" s="21">
        <f t="shared" si="46"/>
        <v>14</v>
      </c>
      <c r="K287" s="20">
        <f t="shared" si="43"/>
        <v>70</v>
      </c>
      <c r="L287" s="8">
        <f t="shared" si="49"/>
        <v>5.9573595450373675</v>
      </c>
      <c r="M287" s="9">
        <f t="shared" si="50"/>
        <v>222098.24</v>
      </c>
      <c r="N287" s="10">
        <f t="shared" si="47"/>
        <v>1101020.83</v>
      </c>
      <c r="O287" s="11">
        <f t="shared" si="48"/>
        <v>15728.869000000001</v>
      </c>
      <c r="P287" s="24">
        <f t="shared" si="44"/>
        <v>1323119.07</v>
      </c>
    </row>
    <row r="288" spans="1:16">
      <c r="A288" s="13" t="s">
        <v>30864</v>
      </c>
      <c r="B288" s="18">
        <f>VLOOKUP(A288,TypeIDs!B:C,2,FALSE)</f>
        <v>47255</v>
      </c>
      <c r="C288" s="43">
        <v>18400</v>
      </c>
      <c r="D288" s="43">
        <f t="shared" si="41"/>
        <v>23718.799999999999</v>
      </c>
      <c r="E288" s="42">
        <f>INDEX(MARKET_INPUT[Column1.price],MATCH(B288,MARKET_INPUT[Column1.type_id]))</f>
        <v>45000</v>
      </c>
      <c r="F288" s="42">
        <f t="shared" si="42"/>
        <v>42997.5</v>
      </c>
      <c r="G288" s="19">
        <f>VLOOKUP(B288,TypeIDs!C:D,2,FALSE)</f>
        <v>5</v>
      </c>
      <c r="H288" s="15">
        <v>2</v>
      </c>
      <c r="I288" s="17">
        <f t="shared" si="45"/>
        <v>23.36</v>
      </c>
      <c r="J288" s="21">
        <f t="shared" si="46"/>
        <v>14</v>
      </c>
      <c r="K288" s="20">
        <f t="shared" si="43"/>
        <v>70</v>
      </c>
      <c r="L288" s="8">
        <f t="shared" si="49"/>
        <v>1.812802502656121</v>
      </c>
      <c r="M288" s="9">
        <f t="shared" si="50"/>
        <v>332063.2</v>
      </c>
      <c r="N288" s="10">
        <f t="shared" si="47"/>
        <v>269901.8</v>
      </c>
      <c r="O288" s="11">
        <f t="shared" si="48"/>
        <v>3855.7400000000002</v>
      </c>
      <c r="P288" s="24">
        <f t="shared" si="44"/>
        <v>601965</v>
      </c>
    </row>
    <row r="289" spans="1:16">
      <c r="A289" s="13" t="s">
        <v>3197</v>
      </c>
      <c r="B289" s="18">
        <f>VLOOKUP(A289,TypeIDs!B:C,2,FALSE)</f>
        <v>5839</v>
      </c>
      <c r="C289" s="43">
        <v>2250000</v>
      </c>
      <c r="D289" s="43">
        <f t="shared" si="41"/>
        <v>2354625</v>
      </c>
      <c r="E289" s="42">
        <f>INDEX(MARKET_INPUT[Column1.price],MATCH(B289,MARKET_INPUT[Column1.type_id]))</f>
        <v>1800000</v>
      </c>
      <c r="F289" s="42">
        <f t="shared" si="42"/>
        <v>1719900</v>
      </c>
      <c r="G289" s="19">
        <f>VLOOKUP(B289,TypeIDs!C:D,2,FALSE)</f>
        <v>5</v>
      </c>
      <c r="H289" s="15">
        <v>3</v>
      </c>
      <c r="I289" s="17">
        <f t="shared" si="45"/>
        <v>1369</v>
      </c>
      <c r="J289" s="21">
        <f t="shared" si="46"/>
        <v>21</v>
      </c>
      <c r="K289" s="20">
        <f t="shared" si="43"/>
        <v>105</v>
      </c>
      <c r="L289" s="8">
        <f t="shared" si="49"/>
        <v>0.73043478260869565</v>
      </c>
      <c r="M289" s="9">
        <f t="shared" si="50"/>
        <v>49447125</v>
      </c>
      <c r="N289" s="10">
        <f t="shared" si="47"/>
        <v>-13329225</v>
      </c>
      <c r="O289" s="11">
        <f t="shared" si="48"/>
        <v>-126945</v>
      </c>
      <c r="P289" s="24">
        <f t="shared" si="44"/>
        <v>36117900</v>
      </c>
    </row>
    <row r="290" spans="1:16">
      <c r="A290" s="13" t="s">
        <v>30866</v>
      </c>
      <c r="B290" s="18">
        <f>VLOOKUP(A290,TypeIDs!B:C,2,FALSE)</f>
        <v>47257</v>
      </c>
      <c r="C290" s="43">
        <v>461800</v>
      </c>
      <c r="D290" s="43">
        <f t="shared" si="41"/>
        <v>486850.1</v>
      </c>
      <c r="E290" s="42">
        <f>INDEX(MARKET_INPUT[Column1.price],MATCH(B290,MARKET_INPUT[Column1.type_id]))</f>
        <v>500000</v>
      </c>
      <c r="F290" s="42">
        <f t="shared" si="42"/>
        <v>477750</v>
      </c>
      <c r="G290" s="19">
        <f>VLOOKUP(B290,TypeIDs!C:D,2,FALSE)</f>
        <v>5</v>
      </c>
      <c r="H290" s="15">
        <v>4</v>
      </c>
      <c r="I290" s="17">
        <f t="shared" si="45"/>
        <v>391.44</v>
      </c>
      <c r="J290" s="21">
        <f t="shared" si="46"/>
        <v>28</v>
      </c>
      <c r="K290" s="20">
        <f t="shared" si="43"/>
        <v>140</v>
      </c>
      <c r="L290" s="8">
        <f t="shared" si="49"/>
        <v>0.98130820965221122</v>
      </c>
      <c r="M290" s="9">
        <f t="shared" si="50"/>
        <v>13631802.799999999</v>
      </c>
      <c r="N290" s="10">
        <f t="shared" si="47"/>
        <v>-254802.79999999935</v>
      </c>
      <c r="O290" s="11">
        <f t="shared" si="48"/>
        <v>-1820.0199999999954</v>
      </c>
      <c r="P290" s="24">
        <f t="shared" si="44"/>
        <v>13377000</v>
      </c>
    </row>
    <row r="291" spans="1:16">
      <c r="A291" s="13" t="s">
        <v>924</v>
      </c>
      <c r="B291" s="18">
        <f>VLOOKUP(A291,TypeIDs!B:C,2,FALSE)</f>
        <v>2048</v>
      </c>
      <c r="C291" s="43">
        <v>453500</v>
      </c>
      <c r="D291" s="43">
        <f t="shared" si="41"/>
        <v>478180.75</v>
      </c>
      <c r="E291" s="42">
        <f>INDEX(MARKET_INPUT[Column1.price],MATCH(B291,MARKET_INPUT[Column1.type_id]))</f>
        <v>370000</v>
      </c>
      <c r="F291" s="42">
        <f t="shared" si="42"/>
        <v>353535</v>
      </c>
      <c r="G291" s="19">
        <f>VLOOKUP(B291,TypeIDs!C:D,2,FALSE)</f>
        <v>5</v>
      </c>
      <c r="H291" s="15">
        <v>25</v>
      </c>
      <c r="I291" s="17">
        <f t="shared" si="45"/>
        <v>2352.5</v>
      </c>
      <c r="J291" s="21">
        <f t="shared" si="46"/>
        <v>175</v>
      </c>
      <c r="K291" s="20">
        <f t="shared" si="43"/>
        <v>875</v>
      </c>
      <c r="L291" s="8">
        <f t="shared" si="49"/>
        <v>0.73933340060217811</v>
      </c>
      <c r="M291" s="9">
        <f t="shared" si="50"/>
        <v>83681631.25</v>
      </c>
      <c r="N291" s="10">
        <f t="shared" si="47"/>
        <v>-21813006.25</v>
      </c>
      <c r="O291" s="11">
        <f t="shared" si="48"/>
        <v>-24929.15</v>
      </c>
      <c r="P291" s="24">
        <f t="shared" si="44"/>
        <v>61868625</v>
      </c>
    </row>
    <row r="292" spans="1:16">
      <c r="A292" s="13" t="s">
        <v>4224</v>
      </c>
      <c r="B292" s="18">
        <f>VLOOKUP(A292,TypeIDs!B:C,2,FALSE)</f>
        <v>11269</v>
      </c>
      <c r="C292" s="43">
        <v>992400</v>
      </c>
      <c r="D292" s="43">
        <f t="shared" si="41"/>
        <v>1041061.8</v>
      </c>
      <c r="E292" s="42">
        <f>INDEX(MARKET_INPUT[Column1.price],MATCH(B292,MARKET_INPUT[Column1.type_id]))</f>
        <v>1150000</v>
      </c>
      <c r="F292" s="42">
        <f t="shared" si="42"/>
        <v>1098825</v>
      </c>
      <c r="G292" s="19">
        <f>VLOOKUP(B292,TypeIDs!C:D,2,FALSE)</f>
        <v>5</v>
      </c>
      <c r="H292" s="15">
        <v>9</v>
      </c>
      <c r="I292" s="17">
        <f t="shared" si="45"/>
        <v>1823.32</v>
      </c>
      <c r="J292" s="21">
        <f t="shared" si="46"/>
        <v>63</v>
      </c>
      <c r="K292" s="20">
        <f t="shared" si="43"/>
        <v>315</v>
      </c>
      <c r="L292" s="8">
        <f t="shared" si="49"/>
        <v>1.0554848905223493</v>
      </c>
      <c r="M292" s="9">
        <f t="shared" si="50"/>
        <v>65586893.400000006</v>
      </c>
      <c r="N292" s="10">
        <f t="shared" si="47"/>
        <v>3639081.5999999968</v>
      </c>
      <c r="O292" s="11">
        <f t="shared" si="48"/>
        <v>11552.63999999999</v>
      </c>
      <c r="P292" s="24">
        <f t="shared" si="44"/>
        <v>69225975</v>
      </c>
    </row>
    <row r="293" spans="1:16">
      <c r="A293" s="13" t="s">
        <v>6534</v>
      </c>
      <c r="B293" s="18">
        <f>VLOOKUP(A293,TypeIDs!B:C,2,FALSE)</f>
        <v>15729</v>
      </c>
      <c r="C293" s="43">
        <v>25760000</v>
      </c>
      <c r="D293" s="43">
        <f t="shared" si="41"/>
        <v>26910820</v>
      </c>
      <c r="E293" s="42">
        <f>INDEX(MARKET_INPUT[Column1.price],MATCH(B293,MARKET_INPUT[Column1.type_id]))</f>
        <v>30360000</v>
      </c>
      <c r="F293" s="42">
        <f t="shared" si="42"/>
        <v>29008980</v>
      </c>
      <c r="G293" s="19">
        <f>VLOOKUP(B293,TypeIDs!C:D,2,FALSE)</f>
        <v>5</v>
      </c>
      <c r="H293" s="15">
        <v>2</v>
      </c>
      <c r="I293" s="17">
        <f t="shared" si="45"/>
        <v>10320</v>
      </c>
      <c r="J293" s="21">
        <f t="shared" si="46"/>
        <v>14</v>
      </c>
      <c r="K293" s="20">
        <f t="shared" si="43"/>
        <v>70</v>
      </c>
      <c r="L293" s="8">
        <f t="shared" si="49"/>
        <v>1.0779671522458252</v>
      </c>
      <c r="M293" s="9">
        <f t="shared" si="50"/>
        <v>376751480</v>
      </c>
      <c r="N293" s="10">
        <f t="shared" si="47"/>
        <v>29374240</v>
      </c>
      <c r="O293" s="11">
        <f t="shared" si="48"/>
        <v>419632</v>
      </c>
      <c r="P293" s="24">
        <f t="shared" si="44"/>
        <v>406125720</v>
      </c>
    </row>
    <row r="294" spans="1:16">
      <c r="A294" s="39" t="s">
        <v>662</v>
      </c>
      <c r="B294" s="18">
        <f>VLOOKUP(A294,TypeIDs!B:C,2,FALSE)</f>
        <v>1317</v>
      </c>
      <c r="C294" s="43">
        <v>8997</v>
      </c>
      <c r="D294" s="43">
        <f t="shared" si="41"/>
        <v>13897.3665</v>
      </c>
      <c r="E294" s="42">
        <f>INDEX(MARKET_INPUT[Column1.price],MATCH(B294,MARKET_INPUT[Column1.type_id]))</f>
        <v>25000</v>
      </c>
      <c r="F294" s="42">
        <f t="shared" si="42"/>
        <v>23887.5</v>
      </c>
      <c r="G294" s="19">
        <f>VLOOKUP(B294,TypeIDs!C:D,2,FALSE)</f>
        <v>5</v>
      </c>
      <c r="H294" s="15">
        <v>2</v>
      </c>
      <c r="I294" s="17">
        <f t="shared" si="45"/>
        <v>19.598800000000001</v>
      </c>
      <c r="J294" s="21">
        <f t="shared" si="46"/>
        <v>14</v>
      </c>
      <c r="K294" s="20">
        <f t="shared" si="43"/>
        <v>70</v>
      </c>
      <c r="L294" s="8">
        <f t="shared" si="49"/>
        <v>1.7188508340770894</v>
      </c>
      <c r="M294" s="9">
        <f t="shared" si="50"/>
        <v>194563.13099999999</v>
      </c>
      <c r="N294" s="10">
        <f t="shared" si="47"/>
        <v>139861.86900000001</v>
      </c>
      <c r="O294" s="11">
        <f t="shared" si="48"/>
        <v>1998.0266999999999</v>
      </c>
      <c r="P294" s="24">
        <f t="shared" si="44"/>
        <v>334425</v>
      </c>
    </row>
    <row r="295" spans="1:16">
      <c r="A295" s="13" t="s">
        <v>664</v>
      </c>
      <c r="B295" s="18">
        <f>VLOOKUP(A295,TypeIDs!B:C,2,FALSE)</f>
        <v>1319</v>
      </c>
      <c r="C295" s="43">
        <v>404700</v>
      </c>
      <c r="D295" s="43">
        <f t="shared" si="41"/>
        <v>427209.15</v>
      </c>
      <c r="E295" s="42">
        <f>INDEX(MARKET_INPUT[Column1.price],MATCH(B295,MARKET_INPUT[Column1.type_id]))</f>
        <v>490000</v>
      </c>
      <c r="F295" s="42">
        <f t="shared" si="42"/>
        <v>468195</v>
      </c>
      <c r="G295" s="19">
        <f>VLOOKUP(B295,TypeIDs!C:D,2,FALSE)</f>
        <v>5</v>
      </c>
      <c r="H295" s="15">
        <v>20</v>
      </c>
      <c r="I295" s="17">
        <f t="shared" si="45"/>
        <v>1688.8</v>
      </c>
      <c r="J295" s="21">
        <f t="shared" si="46"/>
        <v>140</v>
      </c>
      <c r="K295" s="20">
        <f t="shared" si="43"/>
        <v>700</v>
      </c>
      <c r="L295" s="8">
        <f t="shared" si="49"/>
        <v>1.0959386052475701</v>
      </c>
      <c r="M295" s="9">
        <f t="shared" si="50"/>
        <v>59809281</v>
      </c>
      <c r="N295" s="10">
        <f t="shared" si="47"/>
        <v>5738018.9999999963</v>
      </c>
      <c r="O295" s="11">
        <f t="shared" si="48"/>
        <v>8197.1699999999946</v>
      </c>
      <c r="P295" s="24">
        <f t="shared" si="44"/>
        <v>65547300</v>
      </c>
    </row>
    <row r="296" spans="1:16">
      <c r="A296" s="13" t="s">
        <v>1366</v>
      </c>
      <c r="B296" s="18">
        <f>VLOOKUP(A296,TypeIDs!B:C,2,FALSE)</f>
        <v>2605</v>
      </c>
      <c r="C296" s="43">
        <v>264300</v>
      </c>
      <c r="D296" s="43">
        <f t="shared" si="41"/>
        <v>280561.34999999998</v>
      </c>
      <c r="E296" s="42">
        <f>INDEX(MARKET_INPUT[Column1.price],MATCH(B296,MARKET_INPUT[Column1.type_id]))</f>
        <v>465000</v>
      </c>
      <c r="F296" s="42">
        <f t="shared" si="42"/>
        <v>444307.5</v>
      </c>
      <c r="G296" s="19">
        <f>VLOOKUP(B296,TypeIDs!C:D,2,FALSE)</f>
        <v>5</v>
      </c>
      <c r="H296" s="15">
        <v>15</v>
      </c>
      <c r="I296" s="17">
        <f t="shared" si="45"/>
        <v>847.90000000000009</v>
      </c>
      <c r="J296" s="21">
        <f t="shared" si="46"/>
        <v>105</v>
      </c>
      <c r="K296" s="20">
        <f t="shared" si="43"/>
        <v>525</v>
      </c>
      <c r="L296" s="8">
        <f t="shared" si="49"/>
        <v>1.5836375894256285</v>
      </c>
      <c r="M296" s="9">
        <f t="shared" si="50"/>
        <v>29458941.749999996</v>
      </c>
      <c r="N296" s="10">
        <f t="shared" si="47"/>
        <v>17193345.750000004</v>
      </c>
      <c r="O296" s="11">
        <f t="shared" si="48"/>
        <v>32749.230000000003</v>
      </c>
      <c r="P296" s="24">
        <f t="shared" si="44"/>
        <v>46652287.5</v>
      </c>
    </row>
    <row r="297" spans="1:16">
      <c r="A297" s="13" t="s">
        <v>668</v>
      </c>
      <c r="B297" s="18">
        <f>VLOOKUP(A297,TypeIDs!B:C,2,FALSE)</f>
        <v>1335</v>
      </c>
      <c r="C297" s="43">
        <v>329200</v>
      </c>
      <c r="D297" s="43">
        <f t="shared" si="41"/>
        <v>348349.4</v>
      </c>
      <c r="E297" s="42">
        <f>INDEX(MARKET_INPUT[Column1.price],MATCH(B297,MARKET_INPUT[Column1.type_id]))</f>
        <v>543800</v>
      </c>
      <c r="F297" s="42">
        <f t="shared" si="42"/>
        <v>519600.9</v>
      </c>
      <c r="G297" s="19">
        <f>VLOOKUP(B297,TypeIDs!C:D,2,FALSE)</f>
        <v>5</v>
      </c>
      <c r="H297" s="15">
        <v>5</v>
      </c>
      <c r="I297" s="17">
        <f t="shared" si="45"/>
        <v>354.2</v>
      </c>
      <c r="J297" s="21">
        <f t="shared" si="46"/>
        <v>35</v>
      </c>
      <c r="K297" s="20">
        <f t="shared" si="43"/>
        <v>175</v>
      </c>
      <c r="L297" s="8">
        <f t="shared" si="49"/>
        <v>1.4916084253338746</v>
      </c>
      <c r="M297" s="9">
        <f t="shared" si="50"/>
        <v>12192229</v>
      </c>
      <c r="N297" s="10">
        <f t="shared" si="47"/>
        <v>5993802.5</v>
      </c>
      <c r="O297" s="11">
        <f t="shared" si="48"/>
        <v>34250.300000000003</v>
      </c>
      <c r="P297" s="24">
        <f t="shared" si="44"/>
        <v>18186031.5</v>
      </c>
    </row>
    <row r="298" spans="1:16">
      <c r="A298" s="28" t="s">
        <v>3221</v>
      </c>
      <c r="B298" s="18">
        <f>VLOOKUP(A298,TypeIDs!B:C,2,FALSE)</f>
        <v>5955</v>
      </c>
      <c r="C298" s="43">
        <v>166500</v>
      </c>
      <c r="D298" s="43">
        <f t="shared" si="41"/>
        <v>178409.25</v>
      </c>
      <c r="E298" s="42">
        <f>INDEX(MARKET_INPUT[Column1.price],MATCH(B298,MARKET_INPUT[Column1.type_id]))</f>
        <v>125000</v>
      </c>
      <c r="F298" s="42">
        <f t="shared" si="42"/>
        <v>119437.5</v>
      </c>
      <c r="G298" s="19">
        <f>VLOOKUP(B298,TypeIDs!C:D,2,FALSE)</f>
        <v>5</v>
      </c>
      <c r="H298" s="15">
        <v>3</v>
      </c>
      <c r="I298" s="17">
        <f t="shared" si="45"/>
        <v>118.89999999999999</v>
      </c>
      <c r="J298" s="21">
        <f t="shared" si="46"/>
        <v>21</v>
      </c>
      <c r="K298" s="20">
        <f t="shared" si="43"/>
        <v>105</v>
      </c>
      <c r="L298" s="8">
        <f t="shared" si="49"/>
        <v>0.66945800175719583</v>
      </c>
      <c r="M298" s="9">
        <f t="shared" si="50"/>
        <v>3746594.25</v>
      </c>
      <c r="N298" s="10">
        <f t="shared" si="47"/>
        <v>-1238406.75</v>
      </c>
      <c r="O298" s="11">
        <f t="shared" si="48"/>
        <v>-11794.35</v>
      </c>
      <c r="P298" s="24">
        <f t="shared" si="44"/>
        <v>2508187.5</v>
      </c>
    </row>
    <row r="299" spans="1:16">
      <c r="A299" s="28" t="s">
        <v>21191</v>
      </c>
      <c r="B299" s="18">
        <f>VLOOKUP(A299,TypeIDs!B:C,2,FALSE)</f>
        <v>35657</v>
      </c>
      <c r="C299" s="43">
        <v>187300</v>
      </c>
      <c r="D299" s="43">
        <f t="shared" si="41"/>
        <v>200134.85</v>
      </c>
      <c r="E299" s="42">
        <f>INDEX(MARKET_INPUT[Column1.price],MATCH(B299,MARKET_INPUT[Column1.type_id]))</f>
        <v>210000</v>
      </c>
      <c r="F299" s="42">
        <f t="shared" si="42"/>
        <v>200655</v>
      </c>
      <c r="G299" s="19">
        <f>VLOOKUP(B299,TypeIDs!C:D,2,FALSE)</f>
        <v>5</v>
      </c>
      <c r="H299" s="15">
        <v>3</v>
      </c>
      <c r="I299" s="17">
        <f t="shared" si="45"/>
        <v>131.38</v>
      </c>
      <c r="J299" s="21">
        <f t="shared" si="46"/>
        <v>21</v>
      </c>
      <c r="K299" s="20">
        <f t="shared" si="43"/>
        <v>105</v>
      </c>
      <c r="L299" s="8">
        <f t="shared" si="49"/>
        <v>1.0025989976258507</v>
      </c>
      <c r="M299" s="9">
        <f t="shared" si="50"/>
        <v>4202831.8500000006</v>
      </c>
      <c r="N299" s="10">
        <f t="shared" si="47"/>
        <v>10923.149999999878</v>
      </c>
      <c r="O299" s="11">
        <f t="shared" si="48"/>
        <v>104.02999999999884</v>
      </c>
      <c r="P299" s="24">
        <f t="shared" si="44"/>
        <v>4213755</v>
      </c>
    </row>
    <row r="300" spans="1:16">
      <c r="A300" s="28" t="s">
        <v>3227</v>
      </c>
      <c r="B300" s="18">
        <f>VLOOKUP(A300,TypeIDs!B:C,2,FALSE)</f>
        <v>6005</v>
      </c>
      <c r="C300" s="43">
        <v>6342</v>
      </c>
      <c r="D300" s="43">
        <f t="shared" si="41"/>
        <v>11124.219000000001</v>
      </c>
      <c r="E300" s="42">
        <f>INDEX(MARKET_INPUT[Column1.price],MATCH(B300,MARKET_INPUT[Column1.type_id]))</f>
        <v>35000</v>
      </c>
      <c r="F300" s="42">
        <f t="shared" si="42"/>
        <v>33442.5</v>
      </c>
      <c r="G300" s="19">
        <f>VLOOKUP(B300,TypeIDs!C:D,2,FALSE)</f>
        <v>5</v>
      </c>
      <c r="H300" s="15">
        <v>4</v>
      </c>
      <c r="I300" s="17">
        <f t="shared" si="45"/>
        <v>27.073599999999999</v>
      </c>
      <c r="J300" s="21">
        <f t="shared" si="46"/>
        <v>28</v>
      </c>
      <c r="K300" s="20">
        <f t="shared" si="43"/>
        <v>140</v>
      </c>
      <c r="L300" s="8">
        <f t="shared" si="49"/>
        <v>3.0062784632341377</v>
      </c>
      <c r="M300" s="9">
        <f t="shared" si="50"/>
        <v>311478.13200000004</v>
      </c>
      <c r="N300" s="10">
        <f t="shared" si="47"/>
        <v>624911.86800000002</v>
      </c>
      <c r="O300" s="11">
        <f t="shared" si="48"/>
        <v>4463.6561999999994</v>
      </c>
      <c r="P300" s="24">
        <f t="shared" si="44"/>
        <v>936390</v>
      </c>
    </row>
    <row r="301" spans="1:16">
      <c r="A301" s="28" t="s">
        <v>21190</v>
      </c>
      <c r="B301" s="18">
        <f>VLOOKUP(A301,TypeIDs!B:C,2,FALSE)</f>
        <v>35656</v>
      </c>
      <c r="C301" s="43">
        <v>13660</v>
      </c>
      <c r="D301" s="43">
        <f t="shared" si="41"/>
        <v>18767.870000000003</v>
      </c>
      <c r="E301" s="42">
        <f>INDEX(MARKET_INPUT[Column1.price],MATCH(B301,MARKET_INPUT[Column1.type_id]))</f>
        <v>48000</v>
      </c>
      <c r="F301" s="42">
        <f t="shared" si="42"/>
        <v>45864</v>
      </c>
      <c r="G301" s="19">
        <f>VLOOKUP(B301,TypeIDs!C:D,2,FALSE)</f>
        <v>5</v>
      </c>
      <c r="H301" s="15">
        <v>5</v>
      </c>
      <c r="I301" s="17">
        <f t="shared" si="45"/>
        <v>38.659999999999997</v>
      </c>
      <c r="J301" s="21">
        <f t="shared" si="46"/>
        <v>35</v>
      </c>
      <c r="K301" s="20">
        <f t="shared" si="43"/>
        <v>175</v>
      </c>
      <c r="L301" s="8">
        <f t="shared" si="49"/>
        <v>2.4437509424351296</v>
      </c>
      <c r="M301" s="9">
        <f t="shared" si="50"/>
        <v>656875.45000000007</v>
      </c>
      <c r="N301" s="10">
        <f t="shared" si="47"/>
        <v>948364.54999999993</v>
      </c>
      <c r="O301" s="11">
        <f t="shared" si="48"/>
        <v>5419.2259999999997</v>
      </c>
      <c r="P301" s="24">
        <f t="shared" si="44"/>
        <v>1605240</v>
      </c>
    </row>
    <row r="302" spans="1:16">
      <c r="A302" s="28" t="s">
        <v>3225</v>
      </c>
      <c r="B302" s="18">
        <f>VLOOKUP(A302,TypeIDs!B:C,2,FALSE)</f>
        <v>6001</v>
      </c>
      <c r="C302" s="43">
        <v>60000</v>
      </c>
      <c r="D302" s="43">
        <f t="shared" si="41"/>
        <v>67170</v>
      </c>
      <c r="E302" s="42">
        <f>INDEX(MARKET_INPUT[Column1.price],MATCH(B302,MARKET_INPUT[Column1.type_id]))</f>
        <v>70000</v>
      </c>
      <c r="F302" s="42">
        <f t="shared" si="42"/>
        <v>66885</v>
      </c>
      <c r="G302" s="19">
        <f>VLOOKUP(B302,TypeIDs!C:D,2,FALSE)</f>
        <v>5</v>
      </c>
      <c r="H302" s="15">
        <v>2</v>
      </c>
      <c r="I302" s="17">
        <f t="shared" si="45"/>
        <v>40</v>
      </c>
      <c r="J302" s="21">
        <f t="shared" si="46"/>
        <v>14</v>
      </c>
      <c r="K302" s="20">
        <f t="shared" si="43"/>
        <v>70</v>
      </c>
      <c r="L302" s="8">
        <f t="shared" si="49"/>
        <v>0.99575703439035279</v>
      </c>
      <c r="M302" s="9">
        <f t="shared" si="50"/>
        <v>940380</v>
      </c>
      <c r="N302" s="10">
        <f t="shared" si="47"/>
        <v>-3990</v>
      </c>
      <c r="O302" s="11">
        <f t="shared" si="48"/>
        <v>-57</v>
      </c>
      <c r="P302" s="24">
        <f t="shared" si="44"/>
        <v>936390</v>
      </c>
    </row>
    <row r="303" spans="1:16">
      <c r="A303" s="28" t="s">
        <v>4758</v>
      </c>
      <c r="B303" s="18">
        <f>VLOOKUP(A303,TypeIDs!B:C,2,FALSE)</f>
        <v>12068</v>
      </c>
      <c r="C303" s="43">
        <v>3900000</v>
      </c>
      <c r="D303" s="43">
        <f t="shared" si="41"/>
        <v>4078050</v>
      </c>
      <c r="E303" s="42">
        <f>INDEX(MARKET_INPUT[Column1.price],MATCH(B303,MARKET_INPUT[Column1.type_id]))</f>
        <v>5474000</v>
      </c>
      <c r="F303" s="42">
        <f t="shared" si="42"/>
        <v>5230407</v>
      </c>
      <c r="G303" s="19">
        <f>VLOOKUP(B303,TypeIDs!C:D,2,FALSE)</f>
        <v>5</v>
      </c>
      <c r="H303" s="15">
        <v>2</v>
      </c>
      <c r="I303" s="17">
        <f t="shared" si="45"/>
        <v>1576</v>
      </c>
      <c r="J303" s="21">
        <f t="shared" si="46"/>
        <v>14</v>
      </c>
      <c r="K303" s="20">
        <f t="shared" si="43"/>
        <v>70</v>
      </c>
      <c r="L303" s="8">
        <f t="shared" si="49"/>
        <v>1.2825754956412991</v>
      </c>
      <c r="M303" s="9">
        <f t="shared" si="50"/>
        <v>57092700</v>
      </c>
      <c r="N303" s="10">
        <f t="shared" si="47"/>
        <v>16132998</v>
      </c>
      <c r="O303" s="11">
        <f t="shared" si="48"/>
        <v>230471.4</v>
      </c>
      <c r="P303" s="24">
        <f t="shared" si="44"/>
        <v>73225698</v>
      </c>
    </row>
    <row r="304" spans="1:16">
      <c r="A304" s="28" t="s">
        <v>4754</v>
      </c>
      <c r="B304" s="18">
        <f>VLOOKUP(A304,TypeIDs!B:C,2,FALSE)</f>
        <v>12058</v>
      </c>
      <c r="C304" s="43">
        <v>2715000</v>
      </c>
      <c r="D304" s="43">
        <f t="shared" si="41"/>
        <v>2840317.5</v>
      </c>
      <c r="E304" s="42">
        <f>INDEX(MARKET_INPUT[Column1.price],MATCH(B304,MARKET_INPUT[Column1.type_id]))</f>
        <v>3299000</v>
      </c>
      <c r="F304" s="42">
        <f t="shared" si="42"/>
        <v>3152194.5</v>
      </c>
      <c r="G304" s="19">
        <f>VLOOKUP(B304,TypeIDs!C:D,2,FALSE)</f>
        <v>5</v>
      </c>
      <c r="H304" s="15">
        <v>9</v>
      </c>
      <c r="I304" s="17">
        <f t="shared" si="45"/>
        <v>4924</v>
      </c>
      <c r="J304" s="21">
        <f t="shared" si="46"/>
        <v>63</v>
      </c>
      <c r="K304" s="20">
        <f t="shared" si="43"/>
        <v>315</v>
      </c>
      <c r="L304" s="8">
        <f t="shared" si="49"/>
        <v>1.1098035694953117</v>
      </c>
      <c r="M304" s="9">
        <f t="shared" si="50"/>
        <v>178940002.5</v>
      </c>
      <c r="N304" s="10">
        <f t="shared" si="47"/>
        <v>19648251</v>
      </c>
      <c r="O304" s="11">
        <f t="shared" si="48"/>
        <v>62375.4</v>
      </c>
      <c r="P304" s="24">
        <f t="shared" si="44"/>
        <v>198588253.5</v>
      </c>
    </row>
    <row r="305" spans="1:16">
      <c r="A305" s="28" t="s">
        <v>204</v>
      </c>
      <c r="B305" s="18">
        <f>VLOOKUP(A305,TypeIDs!B:C,2,FALSE)</f>
        <v>438</v>
      </c>
      <c r="C305" s="43">
        <v>2225000</v>
      </c>
      <c r="D305" s="43">
        <f t="shared" si="41"/>
        <v>2328512.5</v>
      </c>
      <c r="E305" s="42">
        <f>INDEX(MARKET_INPUT[Column1.price],MATCH(B305,MARKET_INPUT[Column1.type_id]))</f>
        <v>3190000</v>
      </c>
      <c r="F305" s="42">
        <f t="shared" si="42"/>
        <v>3048045</v>
      </c>
      <c r="G305" s="19">
        <f>VLOOKUP(B305,TypeIDs!C:D,2,FALSE)</f>
        <v>5</v>
      </c>
      <c r="H305" s="15">
        <v>3</v>
      </c>
      <c r="I305" s="17">
        <f t="shared" si="45"/>
        <v>1354</v>
      </c>
      <c r="J305" s="21">
        <f t="shared" si="46"/>
        <v>21</v>
      </c>
      <c r="K305" s="20">
        <f t="shared" si="43"/>
        <v>105</v>
      </c>
      <c r="L305" s="8">
        <f t="shared" si="49"/>
        <v>1.3090095071424352</v>
      </c>
      <c r="M305" s="9">
        <f t="shared" si="50"/>
        <v>48898762.5</v>
      </c>
      <c r="N305" s="10">
        <f t="shared" si="47"/>
        <v>15110182.5</v>
      </c>
      <c r="O305" s="11">
        <f t="shared" si="48"/>
        <v>143906.5</v>
      </c>
      <c r="P305" s="24">
        <f t="shared" si="44"/>
        <v>64008945</v>
      </c>
    </row>
    <row r="306" spans="1:16">
      <c r="A306" s="28" t="s">
        <v>3000</v>
      </c>
      <c r="B306" s="18">
        <f>VLOOKUP(A306,TypeIDs!B:C,2,FALSE)</f>
        <v>4383</v>
      </c>
      <c r="C306" s="43">
        <v>2184000</v>
      </c>
      <c r="D306" s="43">
        <f t="shared" si="41"/>
        <v>2290188</v>
      </c>
      <c r="E306" s="42">
        <f>INDEX(MARKET_INPUT[Column1.price],MATCH(B306,MARKET_INPUT[Column1.type_id]))</f>
        <v>3171000</v>
      </c>
      <c r="F306" s="42">
        <f t="shared" si="42"/>
        <v>3029890.5</v>
      </c>
      <c r="G306" s="19">
        <f>VLOOKUP(B306,TypeIDs!C:D,2,FALSE)</f>
        <v>10</v>
      </c>
      <c r="H306" s="15">
        <v>1</v>
      </c>
      <c r="I306" s="17">
        <f t="shared" si="45"/>
        <v>459.8</v>
      </c>
      <c r="J306" s="21">
        <f t="shared" si="46"/>
        <v>7</v>
      </c>
      <c r="K306" s="20">
        <f t="shared" si="43"/>
        <v>70</v>
      </c>
      <c r="L306" s="8">
        <f t="shared" si="49"/>
        <v>1.3229876761209123</v>
      </c>
      <c r="M306" s="9">
        <f t="shared" si="50"/>
        <v>16031316</v>
      </c>
      <c r="N306" s="10">
        <f t="shared" si="47"/>
        <v>5177917.5</v>
      </c>
      <c r="O306" s="11">
        <f t="shared" si="48"/>
        <v>73970.25</v>
      </c>
      <c r="P306" s="24">
        <f t="shared" si="44"/>
        <v>21209233.5</v>
      </c>
    </row>
    <row r="307" spans="1:16">
      <c r="A307" s="40" t="s">
        <v>19573</v>
      </c>
      <c r="B307" s="18">
        <f>VLOOKUP(A307,TypeIDs!B:C,2,FALSE)</f>
        <v>33915</v>
      </c>
      <c r="C307" s="43">
        <v>540000</v>
      </c>
      <c r="D307" s="43">
        <f t="shared" si="41"/>
        <v>573030</v>
      </c>
      <c r="E307" s="42">
        <f>INDEX(MARKET_INPUT[Column1.price],MATCH(B307,MARKET_INPUT[Column1.type_id]))</f>
        <v>699000</v>
      </c>
      <c r="F307" s="42">
        <f t="shared" si="42"/>
        <v>667894.5</v>
      </c>
      <c r="G307" s="19">
        <f>VLOOKUP(B307,TypeIDs!C:D,2,FALSE)</f>
        <v>10</v>
      </c>
      <c r="H307" s="15">
        <v>1</v>
      </c>
      <c r="I307" s="17">
        <f t="shared" si="45"/>
        <v>131</v>
      </c>
      <c r="J307" s="21">
        <f t="shared" si="46"/>
        <v>7</v>
      </c>
      <c r="K307" s="20">
        <f t="shared" si="43"/>
        <v>70</v>
      </c>
      <c r="L307" s="8">
        <f t="shared" si="49"/>
        <v>1.1655489241400974</v>
      </c>
      <c r="M307" s="9">
        <f t="shared" si="50"/>
        <v>4011210</v>
      </c>
      <c r="N307" s="10">
        <f t="shared" si="47"/>
        <v>664051.5</v>
      </c>
      <c r="O307" s="11">
        <f t="shared" si="48"/>
        <v>9486.4500000000007</v>
      </c>
      <c r="P307" s="24">
        <f t="shared" si="44"/>
        <v>4675261.5</v>
      </c>
    </row>
    <row r="308" spans="1:16">
      <c r="A308" s="28" t="s">
        <v>21196</v>
      </c>
      <c r="B308" s="18">
        <f>VLOOKUP(A308,TypeIDs!B:C,2,FALSE)</f>
        <v>35662</v>
      </c>
      <c r="C308" s="43">
        <v>644100</v>
      </c>
      <c r="D308" s="43">
        <f t="shared" si="41"/>
        <v>681762.45</v>
      </c>
      <c r="E308" s="42">
        <f>INDEX(MARKET_INPUT[Column1.price],MATCH(B308,MARKET_INPUT[Column1.type_id]))</f>
        <v>738600</v>
      </c>
      <c r="F308" s="42">
        <f t="shared" si="42"/>
        <v>705732.3</v>
      </c>
      <c r="G308" s="19">
        <f>VLOOKUP(B308,TypeIDs!C:D,2,FALSE)</f>
        <v>10</v>
      </c>
      <c r="H308" s="15">
        <v>1</v>
      </c>
      <c r="I308" s="17">
        <f t="shared" si="45"/>
        <v>151.82</v>
      </c>
      <c r="J308" s="21">
        <f t="shared" si="46"/>
        <v>7</v>
      </c>
      <c r="K308" s="20">
        <f t="shared" si="43"/>
        <v>70</v>
      </c>
      <c r="L308" s="8">
        <f t="shared" si="49"/>
        <v>1.0351586538683673</v>
      </c>
      <c r="M308" s="9">
        <f t="shared" si="50"/>
        <v>4772337.1499999994</v>
      </c>
      <c r="N308" s="10">
        <f t="shared" si="47"/>
        <v>167788.95000000065</v>
      </c>
      <c r="O308" s="11">
        <f t="shared" si="48"/>
        <v>2396.9850000000092</v>
      </c>
      <c r="P308" s="24">
        <f t="shared" si="44"/>
        <v>4940126.0999999996</v>
      </c>
    </row>
    <row r="309" spans="1:16">
      <c r="A309" s="28" t="s">
        <v>3224</v>
      </c>
      <c r="B309" s="18">
        <f>VLOOKUP(A309,TypeIDs!B:C,2,FALSE)</f>
        <v>5975</v>
      </c>
      <c r="C309" s="43">
        <v>17750</v>
      </c>
      <c r="D309" s="43">
        <f t="shared" si="41"/>
        <v>27539.875</v>
      </c>
      <c r="E309" s="42">
        <f>INDEX(MARKET_INPUT[Column1.price],MATCH(B309,MARKET_INPUT[Column1.type_id]))</f>
        <v>44500</v>
      </c>
      <c r="F309" s="42">
        <f t="shared" si="42"/>
        <v>42519.75</v>
      </c>
      <c r="G309" s="19">
        <f>VLOOKUP(B309,TypeIDs!C:D,2,FALSE)</f>
        <v>10</v>
      </c>
      <c r="H309" s="15">
        <v>3</v>
      </c>
      <c r="I309" s="17">
        <f t="shared" si="45"/>
        <v>39.65</v>
      </c>
      <c r="J309" s="21">
        <f t="shared" si="46"/>
        <v>21</v>
      </c>
      <c r="K309" s="20">
        <f t="shared" si="43"/>
        <v>210</v>
      </c>
      <c r="L309" s="8">
        <f t="shared" si="49"/>
        <v>1.5439340229394651</v>
      </c>
      <c r="M309" s="9">
        <f t="shared" si="50"/>
        <v>578337.375</v>
      </c>
      <c r="N309" s="10">
        <f t="shared" si="47"/>
        <v>314577.375</v>
      </c>
      <c r="O309" s="11">
        <f t="shared" si="48"/>
        <v>1497.9875</v>
      </c>
      <c r="P309" s="24">
        <f t="shared" si="44"/>
        <v>892914.75</v>
      </c>
    </row>
    <row r="310" spans="1:16">
      <c r="A310" s="28" t="s">
        <v>21194</v>
      </c>
      <c r="B310" s="18">
        <f>VLOOKUP(A310,TypeIDs!B:C,2,FALSE)</f>
        <v>35660</v>
      </c>
      <c r="C310" s="43">
        <v>16430</v>
      </c>
      <c r="D310" s="43">
        <f t="shared" si="41"/>
        <v>26161.134999999998</v>
      </c>
      <c r="E310" s="42">
        <f>INDEX(MARKET_INPUT[Column1.price],MATCH(B310,MARKET_INPUT[Column1.type_id]))</f>
        <v>50000</v>
      </c>
      <c r="F310" s="42">
        <f t="shared" si="42"/>
        <v>47775</v>
      </c>
      <c r="G310" s="19">
        <f>VLOOKUP(B310,TypeIDs!C:D,2,FALSE)</f>
        <v>10</v>
      </c>
      <c r="H310" s="15">
        <v>7</v>
      </c>
      <c r="I310" s="17">
        <f t="shared" si="45"/>
        <v>64.001999999999995</v>
      </c>
      <c r="J310" s="21">
        <f t="shared" si="46"/>
        <v>49</v>
      </c>
      <c r="K310" s="20">
        <f t="shared" si="43"/>
        <v>490</v>
      </c>
      <c r="L310" s="8">
        <f t="shared" si="49"/>
        <v>1.8261822355949007</v>
      </c>
      <c r="M310" s="9">
        <f t="shared" si="50"/>
        <v>1281895.615</v>
      </c>
      <c r="N310" s="10">
        <f t="shared" si="47"/>
        <v>1059079.385</v>
      </c>
      <c r="O310" s="11">
        <f t="shared" si="48"/>
        <v>2161.3865000000001</v>
      </c>
      <c r="P310" s="24">
        <f t="shared" si="44"/>
        <v>2340975</v>
      </c>
    </row>
    <row r="311" spans="1:16">
      <c r="A311" s="28" t="s">
        <v>21193</v>
      </c>
      <c r="B311" s="18">
        <f>VLOOKUP(A311,TypeIDs!B:C,2,FALSE)</f>
        <v>35659</v>
      </c>
      <c r="C311" s="43">
        <v>31000</v>
      </c>
      <c r="D311" s="43">
        <f t="shared" si="41"/>
        <v>41379.5</v>
      </c>
      <c r="E311" s="42">
        <f>INDEX(MARKET_INPUT[Column1.price],MATCH(B311,MARKET_INPUT[Column1.type_id]))</f>
        <v>80000</v>
      </c>
      <c r="F311" s="42">
        <f t="shared" si="42"/>
        <v>76440</v>
      </c>
      <c r="G311" s="19">
        <f>VLOOKUP(B311,TypeIDs!C:D,2,FALSE)</f>
        <v>10</v>
      </c>
      <c r="H311" s="15">
        <v>6</v>
      </c>
      <c r="I311" s="17">
        <f t="shared" si="45"/>
        <v>75.199999999999989</v>
      </c>
      <c r="J311" s="21">
        <f t="shared" si="46"/>
        <v>42</v>
      </c>
      <c r="K311" s="20">
        <f t="shared" si="43"/>
        <v>420</v>
      </c>
      <c r="L311" s="8">
        <f t="shared" si="49"/>
        <v>1.8472915332471394</v>
      </c>
      <c r="M311" s="9">
        <f t="shared" si="50"/>
        <v>1737939</v>
      </c>
      <c r="N311" s="10">
        <f t="shared" si="47"/>
        <v>1472541</v>
      </c>
      <c r="O311" s="11">
        <f t="shared" si="48"/>
        <v>3506.05</v>
      </c>
      <c r="P311" s="24">
        <f t="shared" si="44"/>
        <v>3210480</v>
      </c>
    </row>
    <row r="312" spans="1:16">
      <c r="A312" s="28" t="s">
        <v>3222</v>
      </c>
      <c r="B312" s="18">
        <f>VLOOKUP(A312,TypeIDs!B:C,2,FALSE)</f>
        <v>5971</v>
      </c>
      <c r="C312" s="43">
        <v>18740</v>
      </c>
      <c r="D312" s="43">
        <f t="shared" si="41"/>
        <v>28573.93</v>
      </c>
      <c r="E312" s="42">
        <f>INDEX(MARKET_INPUT[Column1.price],MATCH(B312,MARKET_INPUT[Column1.type_id]))</f>
        <v>49990</v>
      </c>
      <c r="F312" s="42">
        <f t="shared" si="42"/>
        <v>47765.445</v>
      </c>
      <c r="G312" s="19">
        <f>VLOOKUP(B312,TypeIDs!C:D,2,FALSE)</f>
        <v>10</v>
      </c>
      <c r="H312" s="15">
        <v>4</v>
      </c>
      <c r="I312" s="17">
        <f t="shared" si="45"/>
        <v>46.992000000000004</v>
      </c>
      <c r="J312" s="21">
        <f t="shared" si="46"/>
        <v>28</v>
      </c>
      <c r="K312" s="20">
        <f t="shared" si="43"/>
        <v>280</v>
      </c>
      <c r="L312" s="8">
        <f t="shared" si="49"/>
        <v>1.6716442225483159</v>
      </c>
      <c r="M312" s="9">
        <f t="shared" si="50"/>
        <v>800070.04</v>
      </c>
      <c r="N312" s="10">
        <f t="shared" si="47"/>
        <v>537362.41999999993</v>
      </c>
      <c r="O312" s="11">
        <f t="shared" si="48"/>
        <v>1919.1514999999999</v>
      </c>
      <c r="P312" s="24">
        <f t="shared" si="44"/>
        <v>1337432.46</v>
      </c>
    </row>
    <row r="313" spans="1:16">
      <c r="A313" s="28" t="s">
        <v>21192</v>
      </c>
      <c r="B313" s="18">
        <f>VLOOKUP(A313,TypeIDs!B:C,2,FALSE)</f>
        <v>35658</v>
      </c>
      <c r="C313" s="43">
        <v>51110</v>
      </c>
      <c r="D313" s="43">
        <f t="shared" si="41"/>
        <v>62384.394999999997</v>
      </c>
      <c r="E313" s="42">
        <f>INDEX(MARKET_INPUT[Column1.price],MATCH(B313,MARKET_INPUT[Column1.type_id]))</f>
        <v>74000</v>
      </c>
      <c r="F313" s="42">
        <f t="shared" si="42"/>
        <v>70707</v>
      </c>
      <c r="G313" s="19">
        <f>VLOOKUP(B313,TypeIDs!C:D,2,FALSE)</f>
        <v>10</v>
      </c>
      <c r="H313" s="15">
        <v>7</v>
      </c>
      <c r="I313" s="17">
        <f t="shared" si="45"/>
        <v>112.554</v>
      </c>
      <c r="J313" s="21">
        <f t="shared" si="46"/>
        <v>49</v>
      </c>
      <c r="K313" s="20">
        <f t="shared" si="43"/>
        <v>490</v>
      </c>
      <c r="L313" s="8">
        <f t="shared" si="49"/>
        <v>1.1334084429287163</v>
      </c>
      <c r="M313" s="9">
        <f t="shared" si="50"/>
        <v>3056835.355</v>
      </c>
      <c r="N313" s="10">
        <f t="shared" si="47"/>
        <v>407807.64500000014</v>
      </c>
      <c r="O313" s="11">
        <f t="shared" si="48"/>
        <v>832.26050000000032</v>
      </c>
      <c r="P313" s="24">
        <f t="shared" si="44"/>
        <v>3464643</v>
      </c>
    </row>
    <row r="314" spans="1:16">
      <c r="A314" s="28" t="s">
        <v>3223</v>
      </c>
      <c r="B314" s="18">
        <f>VLOOKUP(A314,TypeIDs!B:C,2,FALSE)</f>
        <v>5973</v>
      </c>
      <c r="C314" s="43">
        <v>319400</v>
      </c>
      <c r="D314" s="43">
        <f t="shared" si="41"/>
        <v>342613.3</v>
      </c>
      <c r="E314" s="42">
        <f>INDEX(MARKET_INPUT[Column1.price],MATCH(B314,MARKET_INPUT[Column1.type_id]))</f>
        <v>375000</v>
      </c>
      <c r="F314" s="42">
        <f t="shared" si="42"/>
        <v>358312.5</v>
      </c>
      <c r="G314" s="19">
        <f>VLOOKUP(B314,TypeIDs!C:D,2,FALSE)</f>
        <v>10</v>
      </c>
      <c r="H314" s="15">
        <v>12</v>
      </c>
      <c r="I314" s="17">
        <f t="shared" si="45"/>
        <v>822.56</v>
      </c>
      <c r="J314" s="21">
        <f t="shared" si="46"/>
        <v>84</v>
      </c>
      <c r="K314" s="20">
        <f t="shared" si="43"/>
        <v>840</v>
      </c>
      <c r="L314" s="8">
        <f t="shared" si="49"/>
        <v>1.0458219222662986</v>
      </c>
      <c r="M314" s="9">
        <f t="shared" si="50"/>
        <v>28779517.199999999</v>
      </c>
      <c r="N314" s="10">
        <f t="shared" si="47"/>
        <v>1318732.800000001</v>
      </c>
      <c r="O314" s="11">
        <f t="shared" si="48"/>
        <v>1569.9200000000012</v>
      </c>
      <c r="P314" s="24">
        <f t="shared" si="44"/>
        <v>30098250</v>
      </c>
    </row>
    <row r="315" spans="1:16">
      <c r="A315" s="28" t="s">
        <v>206</v>
      </c>
      <c r="B315" s="18">
        <f>VLOOKUP(A315,TypeIDs!B:C,2,FALSE)</f>
        <v>440</v>
      </c>
      <c r="C315" s="43">
        <v>4246000</v>
      </c>
      <c r="D315" s="43">
        <f t="shared" si="41"/>
        <v>4443947</v>
      </c>
      <c r="E315" s="42">
        <f>INDEX(MARKET_INPUT[Column1.price],MATCH(B315,MARKET_INPUT[Column1.type_id]))</f>
        <v>5497000</v>
      </c>
      <c r="F315" s="42">
        <f t="shared" si="42"/>
        <v>5252383.5</v>
      </c>
      <c r="G315" s="19">
        <f>VLOOKUP(B315,TypeIDs!C:D,2,FALSE)</f>
        <v>10</v>
      </c>
      <c r="H315" s="15">
        <v>2</v>
      </c>
      <c r="I315" s="17">
        <f t="shared" si="45"/>
        <v>1724.4</v>
      </c>
      <c r="J315" s="21">
        <f t="shared" si="46"/>
        <v>14</v>
      </c>
      <c r="K315" s="20">
        <f t="shared" si="43"/>
        <v>140</v>
      </c>
      <c r="L315" s="8">
        <f t="shared" si="49"/>
        <v>1.1819185737363656</v>
      </c>
      <c r="M315" s="9">
        <f t="shared" si="50"/>
        <v>62215258</v>
      </c>
      <c r="N315" s="10">
        <f t="shared" si="47"/>
        <v>11318111</v>
      </c>
      <c r="O315" s="11">
        <f t="shared" si="48"/>
        <v>80843.649999999994</v>
      </c>
      <c r="P315" s="24">
        <f t="shared" si="44"/>
        <v>73533369</v>
      </c>
    </row>
    <row r="316" spans="1:16">
      <c r="A316" s="28" t="s">
        <v>692</v>
      </c>
      <c r="B316" s="18">
        <f>VLOOKUP(A316,TypeIDs!B:C,2,FALSE)</f>
        <v>1405</v>
      </c>
      <c r="C316" s="43">
        <v>403600</v>
      </c>
      <c r="D316" s="43">
        <f t="shared" si="41"/>
        <v>426060.2</v>
      </c>
      <c r="E316" s="42">
        <f>INDEX(MARKET_INPUT[Column1.price],MATCH(B316,MARKET_INPUT[Column1.type_id]))</f>
        <v>530000</v>
      </c>
      <c r="F316" s="42">
        <f t="shared" si="42"/>
        <v>506415</v>
      </c>
      <c r="G316" s="19">
        <f>VLOOKUP(B316,TypeIDs!C:D,2,FALSE)</f>
        <v>5</v>
      </c>
      <c r="H316" s="15">
        <v>27</v>
      </c>
      <c r="I316" s="17">
        <f t="shared" si="45"/>
        <v>2270.44</v>
      </c>
      <c r="J316" s="21">
        <f t="shared" si="46"/>
        <v>189</v>
      </c>
      <c r="K316" s="20">
        <f t="shared" si="43"/>
        <v>945</v>
      </c>
      <c r="L316" s="8">
        <f t="shared" si="49"/>
        <v>1.188599639205915</v>
      </c>
      <c r="M316" s="9">
        <f t="shared" si="50"/>
        <v>80525377.799999997</v>
      </c>
      <c r="N316" s="10">
        <f t="shared" si="47"/>
        <v>15187057.199999997</v>
      </c>
      <c r="O316" s="11">
        <f t="shared" si="48"/>
        <v>16070.959999999997</v>
      </c>
      <c r="P316" s="24">
        <f t="shared" si="44"/>
        <v>95712435</v>
      </c>
    </row>
    <row r="317" spans="1:16">
      <c r="A317" s="28" t="s">
        <v>36921</v>
      </c>
      <c r="B317" s="18">
        <f>VLOOKUP(A317,TypeIDs!B:C,2,FALSE)</f>
        <v>58919</v>
      </c>
      <c r="C317" s="43">
        <v>33150</v>
      </c>
      <c r="D317" s="43">
        <f t="shared" si="41"/>
        <v>39125.175000000003</v>
      </c>
      <c r="E317" s="42">
        <f>INDEX(MARKET_INPUT[Column1.price],MATCH(B317,MARKET_INPUT[Column1.type_id]))</f>
        <v>93490</v>
      </c>
      <c r="F317" s="42">
        <f t="shared" si="42"/>
        <v>89329.695000000007</v>
      </c>
      <c r="G317" s="19">
        <f>VLOOKUP(B317,TypeIDs!C:D,2,FALSE)</f>
        <v>5</v>
      </c>
      <c r="H317" s="15">
        <v>2</v>
      </c>
      <c r="I317" s="17">
        <f t="shared" si="45"/>
        <v>29.259999999999998</v>
      </c>
      <c r="J317" s="21">
        <f t="shared" si="46"/>
        <v>14</v>
      </c>
      <c r="K317" s="20">
        <f t="shared" si="43"/>
        <v>70</v>
      </c>
      <c r="L317" s="8">
        <f t="shared" si="49"/>
        <v>2.2831768803590018</v>
      </c>
      <c r="M317" s="9">
        <f t="shared" si="50"/>
        <v>547752.45000000007</v>
      </c>
      <c r="N317" s="10">
        <f t="shared" si="47"/>
        <v>702863.28</v>
      </c>
      <c r="O317" s="11">
        <f t="shared" si="48"/>
        <v>10040.904</v>
      </c>
      <c r="P317" s="24">
        <f t="shared" si="44"/>
        <v>1250615.73</v>
      </c>
    </row>
    <row r="318" spans="1:16">
      <c r="A318" s="28" t="s">
        <v>36942</v>
      </c>
      <c r="B318" s="18">
        <f>VLOOKUP(A318,TypeIDs!B:C,2,FALSE)</f>
        <v>58972</v>
      </c>
      <c r="C318" s="43">
        <v>997400</v>
      </c>
      <c r="D318" s="43">
        <f t="shared" si="41"/>
        <v>1046284.3</v>
      </c>
      <c r="E318" s="42">
        <f>INDEX(MARKET_INPUT[Column1.price],MATCH(B318,MARKET_INPUT[Column1.type_id]))</f>
        <v>2499000</v>
      </c>
      <c r="F318" s="42">
        <f t="shared" si="42"/>
        <v>2387794.5</v>
      </c>
      <c r="G318" s="19">
        <f>VLOOKUP(B318,TypeIDs!C:D,2,FALSE)</f>
        <v>5</v>
      </c>
      <c r="H318" s="15">
        <v>3</v>
      </c>
      <c r="I318" s="17">
        <f t="shared" si="45"/>
        <v>617.43999999999994</v>
      </c>
      <c r="J318" s="21">
        <f t="shared" si="46"/>
        <v>21</v>
      </c>
      <c r="K318" s="20">
        <f t="shared" si="43"/>
        <v>105</v>
      </c>
      <c r="L318" s="8">
        <f t="shared" si="49"/>
        <v>2.2821660422506578</v>
      </c>
      <c r="M318" s="9">
        <f t="shared" si="50"/>
        <v>21971970.300000001</v>
      </c>
      <c r="N318" s="10">
        <f t="shared" si="47"/>
        <v>28171714.199999999</v>
      </c>
      <c r="O318" s="11">
        <f t="shared" si="48"/>
        <v>268302.03999999998</v>
      </c>
      <c r="P318" s="24">
        <f t="shared" si="44"/>
        <v>50143684.5</v>
      </c>
    </row>
    <row r="319" spans="1:16">
      <c r="A319" s="28" t="s">
        <v>622</v>
      </c>
      <c r="B319" s="18">
        <f>VLOOKUP(A319,TypeIDs!B:C,2,FALSE)</f>
        <v>1236</v>
      </c>
      <c r="C319" s="43">
        <v>565000</v>
      </c>
      <c r="D319" s="43">
        <f t="shared" si="41"/>
        <v>594642.5</v>
      </c>
      <c r="E319" s="42">
        <f>INDEX(MARKET_INPUT[Column1.price],MATCH(B319,MARKET_INPUT[Column1.type_id]))</f>
        <v>739800</v>
      </c>
      <c r="F319" s="42">
        <f t="shared" si="42"/>
        <v>706878.9</v>
      </c>
      <c r="G319" s="19">
        <f>VLOOKUP(B319,TypeIDs!C:D,2,FALSE)</f>
        <v>5</v>
      </c>
      <c r="H319" s="15">
        <v>10</v>
      </c>
      <c r="I319" s="17">
        <f t="shared" si="45"/>
        <v>1170</v>
      </c>
      <c r="J319" s="21">
        <f t="shared" si="46"/>
        <v>70</v>
      </c>
      <c r="K319" s="20">
        <f t="shared" si="43"/>
        <v>350</v>
      </c>
      <c r="L319" s="8">
        <f t="shared" si="49"/>
        <v>1.1887460112588657</v>
      </c>
      <c r="M319" s="9">
        <f t="shared" si="50"/>
        <v>41624975</v>
      </c>
      <c r="N319" s="10">
        <f t="shared" si="47"/>
        <v>7856548.0000000019</v>
      </c>
      <c r="O319" s="11">
        <f t="shared" si="48"/>
        <v>22447.280000000006</v>
      </c>
      <c r="P319" s="24">
        <f t="shared" si="44"/>
        <v>49481523</v>
      </c>
    </row>
    <row r="320" spans="1:16">
      <c r="A320" s="28" t="s">
        <v>4068</v>
      </c>
      <c r="B320" s="18">
        <f>VLOOKUP(A320,TypeIDs!B:C,2,FALSE)</f>
        <v>10998</v>
      </c>
      <c r="C320" s="43">
        <v>13980</v>
      </c>
      <c r="D320" s="43">
        <f t="shared" si="41"/>
        <v>19102.11</v>
      </c>
      <c r="E320" s="42">
        <f>INDEX(MARKET_INPUT[Column1.price],MATCH(B320,MARKET_INPUT[Column1.type_id]))</f>
        <v>45940</v>
      </c>
      <c r="F320" s="42">
        <f t="shared" si="42"/>
        <v>43895.67</v>
      </c>
      <c r="G320" s="19">
        <f>VLOOKUP(B320,TypeIDs!C:D,2,FALSE)</f>
        <v>5</v>
      </c>
      <c r="H320" s="15">
        <v>4</v>
      </c>
      <c r="I320" s="17">
        <f t="shared" si="45"/>
        <v>33.183999999999997</v>
      </c>
      <c r="J320" s="21">
        <f t="shared" si="46"/>
        <v>28</v>
      </c>
      <c r="K320" s="20">
        <f t="shared" si="43"/>
        <v>140</v>
      </c>
      <c r="L320" s="8">
        <f t="shared" si="49"/>
        <v>2.2979487606342963</v>
      </c>
      <c r="M320" s="9">
        <f t="shared" si="50"/>
        <v>534859.08000000007</v>
      </c>
      <c r="N320" s="10">
        <f t="shared" si="47"/>
        <v>694219.67999999993</v>
      </c>
      <c r="O320" s="11">
        <f t="shared" si="48"/>
        <v>4958.7119999999995</v>
      </c>
      <c r="P320" s="24">
        <f t="shared" si="44"/>
        <v>1229078.76</v>
      </c>
    </row>
    <row r="321" spans="1:16">
      <c r="A321" s="28" t="s">
        <v>4475</v>
      </c>
      <c r="B321" s="18">
        <f>VLOOKUP(A321,TypeIDs!B:C,2,FALSE)</f>
        <v>11640</v>
      </c>
      <c r="C321" s="43">
        <v>1299000</v>
      </c>
      <c r="D321" s="43">
        <f t="shared" si="41"/>
        <v>1361305.5</v>
      </c>
      <c r="E321" s="42">
        <f>INDEX(MARKET_INPUT[Column1.price],MATCH(B321,MARKET_INPUT[Column1.type_id]))</f>
        <v>725000</v>
      </c>
      <c r="F321" s="42">
        <f t="shared" si="42"/>
        <v>692737.5</v>
      </c>
      <c r="G321" s="19">
        <f>VLOOKUP(B321,TypeIDs!C:D,2,FALSE)</f>
        <v>5</v>
      </c>
      <c r="H321" s="15">
        <v>5</v>
      </c>
      <c r="I321" s="17">
        <f t="shared" si="45"/>
        <v>1324</v>
      </c>
      <c r="J321" s="21">
        <f t="shared" si="46"/>
        <v>35</v>
      </c>
      <c r="K321" s="20">
        <f t="shared" si="43"/>
        <v>175</v>
      </c>
      <c r="L321" s="8">
        <f t="shared" si="49"/>
        <v>0.50887732400993013</v>
      </c>
      <c r="M321" s="9">
        <f t="shared" si="50"/>
        <v>47645692.5</v>
      </c>
      <c r="N321" s="10">
        <f t="shared" si="47"/>
        <v>-23399880</v>
      </c>
      <c r="O321" s="11">
        <f t="shared" si="48"/>
        <v>-133713.60000000001</v>
      </c>
      <c r="P321" s="24">
        <f t="shared" si="44"/>
        <v>24245812.5</v>
      </c>
    </row>
    <row r="322" spans="1:16">
      <c r="A322" s="13" t="s">
        <v>8363</v>
      </c>
      <c r="B322" s="18">
        <f>VLOOKUP(A322,TypeIDs!B:C,2,FALSE)</f>
        <v>17938</v>
      </c>
      <c r="C322" s="43">
        <v>24200</v>
      </c>
      <c r="D322" s="43">
        <f t="shared" ref="D322:D385" si="51">(C322+(C322*TaxRate))+(G322*ShippingCost)</f>
        <v>29776.9</v>
      </c>
      <c r="E322" s="42">
        <f>INDEX(MARKET_INPUT[Column1.price],MATCH(B322,MARKET_INPUT[Column1.type_id]))</f>
        <v>99990</v>
      </c>
      <c r="F322" s="42">
        <f t="shared" ref="F322:F385" si="52">E322-(E322*TaxRate)</f>
        <v>95540.445000000007</v>
      </c>
      <c r="G322" s="19">
        <f>VLOOKUP(B322,TypeIDs!C:D,2,FALSE)</f>
        <v>5</v>
      </c>
      <c r="H322" s="15">
        <v>3</v>
      </c>
      <c r="I322" s="17">
        <f t="shared" si="45"/>
        <v>33.519999999999996</v>
      </c>
      <c r="J322" s="21">
        <f t="shared" si="46"/>
        <v>21</v>
      </c>
      <c r="K322" s="20">
        <f t="shared" ref="K322:K385" si="53">(G322*H322)*7</f>
        <v>105</v>
      </c>
      <c r="L322" s="8">
        <f t="shared" si="49"/>
        <v>3.2085423600173288</v>
      </c>
      <c r="M322" s="9">
        <f t="shared" si="50"/>
        <v>625314.9</v>
      </c>
      <c r="N322" s="10">
        <f t="shared" si="47"/>
        <v>1381034.4450000003</v>
      </c>
      <c r="O322" s="11">
        <f t="shared" si="48"/>
        <v>13152.709000000003</v>
      </c>
      <c r="P322" s="24">
        <f t="shared" ref="P322:P385" si="54"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43">
        <v>32990</v>
      </c>
      <c r="D323" s="43">
        <f t="shared" si="51"/>
        <v>38958.055</v>
      </c>
      <c r="E323" s="42">
        <f>INDEX(MARKET_INPUT[Column1.price],MATCH(B323,MARKET_INPUT[Column1.type_id]))</f>
        <v>260000</v>
      </c>
      <c r="F323" s="42">
        <f t="shared" si="52"/>
        <v>248430</v>
      </c>
      <c r="G323" s="19">
        <f>VLOOKUP(B323,TypeIDs!C:D,2,FALSE)</f>
        <v>5</v>
      </c>
      <c r="H323" s="15">
        <v>3</v>
      </c>
      <c r="I323" s="17">
        <f t="shared" ref="I323:I386" si="55">((C323/(5000/H323))+(G323*2)+(H323*3))</f>
        <v>38.793999999999997</v>
      </c>
      <c r="J323" s="21">
        <f t="shared" ref="J323:J386" si="56">H323*7</f>
        <v>21</v>
      </c>
      <c r="K323" s="20">
        <f t="shared" si="53"/>
        <v>105</v>
      </c>
      <c r="L323" s="8">
        <f t="shared" si="49"/>
        <v>6.376858392956219</v>
      </c>
      <c r="M323" s="9">
        <f t="shared" si="50"/>
        <v>818119.15500000003</v>
      </c>
      <c r="N323" s="10">
        <f t="shared" ref="N323:N386" si="57">(F323-D323)*J323</f>
        <v>4398910.8449999997</v>
      </c>
      <c r="O323" s="11">
        <f t="shared" ref="O323:O386" si="58">(F323-D323)/G323</f>
        <v>41894.389000000003</v>
      </c>
      <c r="P323" s="24">
        <f t="shared" si="54"/>
        <v>5217030</v>
      </c>
    </row>
    <row r="324" spans="1:16">
      <c r="A324" s="13" t="s">
        <v>15714</v>
      </c>
      <c r="B324" s="18">
        <f>VLOOKUP(A324,TypeIDs!B:C,2,FALSE)</f>
        <v>28758</v>
      </c>
      <c r="C324" s="43">
        <v>29000000</v>
      </c>
      <c r="D324" s="43">
        <f t="shared" si="51"/>
        <v>30295000</v>
      </c>
      <c r="E324" s="42">
        <f>INDEX(MARKET_INPUT[Column1.price],MATCH(B324,MARKET_INPUT[Column1.type_id]))</f>
        <v>37000000</v>
      </c>
      <c r="F324" s="42">
        <f t="shared" si="52"/>
        <v>35353500</v>
      </c>
      <c r="G324" s="19">
        <f>VLOOKUP(B324,TypeIDs!C:D,2,FALSE)</f>
        <v>5</v>
      </c>
      <c r="H324" s="15">
        <v>2</v>
      </c>
      <c r="I324" s="17">
        <f t="shared" si="55"/>
        <v>11616</v>
      </c>
      <c r="J324" s="21">
        <f t="shared" si="56"/>
        <v>14</v>
      </c>
      <c r="K324" s="20">
        <f t="shared" si="53"/>
        <v>70</v>
      </c>
      <c r="L324" s="8">
        <f t="shared" ref="L324:L387" si="59">F324/D324</f>
        <v>1.1669747483083017</v>
      </c>
      <c r="M324" s="9">
        <f t="shared" ref="M324:M387" si="60">D324*J324</f>
        <v>424130000</v>
      </c>
      <c r="N324" s="10">
        <f t="shared" si="57"/>
        <v>70819000</v>
      </c>
      <c r="O324" s="11">
        <f t="shared" si="58"/>
        <v>1011700</v>
      </c>
      <c r="P324" s="24">
        <f t="shared" si="54"/>
        <v>494949000</v>
      </c>
    </row>
    <row r="325" spans="1:16">
      <c r="A325" s="13" t="s">
        <v>15712</v>
      </c>
      <c r="B325" s="18">
        <f>VLOOKUP(A325,TypeIDs!B:C,2,FALSE)</f>
        <v>28756</v>
      </c>
      <c r="C325" s="43">
        <v>29480000</v>
      </c>
      <c r="D325" s="43">
        <f t="shared" si="51"/>
        <v>30796360</v>
      </c>
      <c r="E325" s="42">
        <f>INDEX(MARKET_INPUT[Column1.price],MATCH(B325,MARKET_INPUT[Column1.type_id]))</f>
        <v>37190000</v>
      </c>
      <c r="F325" s="42">
        <f t="shared" si="52"/>
        <v>35535045</v>
      </c>
      <c r="G325" s="19">
        <f>VLOOKUP(B325,TypeIDs!C:D,2,FALSE)</f>
        <v>5</v>
      </c>
      <c r="H325" s="15">
        <v>2</v>
      </c>
      <c r="I325" s="17">
        <f t="shared" si="55"/>
        <v>11808</v>
      </c>
      <c r="J325" s="21">
        <f t="shared" si="56"/>
        <v>14</v>
      </c>
      <c r="K325" s="20">
        <f t="shared" si="53"/>
        <v>70</v>
      </c>
      <c r="L325" s="8">
        <f t="shared" si="59"/>
        <v>1.1538715939156445</v>
      </c>
      <c r="M325" s="9">
        <f t="shared" si="60"/>
        <v>431149040</v>
      </c>
      <c r="N325" s="10">
        <f t="shared" si="57"/>
        <v>66341590</v>
      </c>
      <c r="O325" s="11">
        <f t="shared" si="58"/>
        <v>947737</v>
      </c>
      <c r="P325" s="24">
        <f t="shared" si="54"/>
        <v>497490630</v>
      </c>
    </row>
    <row r="326" spans="1:16">
      <c r="A326" s="13" t="s">
        <v>18977</v>
      </c>
      <c r="B326" s="18">
        <f>VLOOKUP(A326,TypeIDs!B:C,2,FALSE)</f>
        <v>33180</v>
      </c>
      <c r="C326" s="43">
        <v>199200</v>
      </c>
      <c r="D326" s="43">
        <f t="shared" si="51"/>
        <v>212564.4</v>
      </c>
      <c r="E326" s="42">
        <f>INDEX(MARKET_INPUT[Column1.price],MATCH(B326,MARKET_INPUT[Column1.type_id]))</f>
        <v>688000</v>
      </c>
      <c r="F326" s="42">
        <f t="shared" si="52"/>
        <v>657384</v>
      </c>
      <c r="G326" s="19">
        <f>VLOOKUP(B326,TypeIDs!C:D,2,FALSE)</f>
        <v>5</v>
      </c>
      <c r="H326" s="15">
        <v>3</v>
      </c>
      <c r="I326" s="17">
        <f t="shared" si="55"/>
        <v>138.51999999999998</v>
      </c>
      <c r="J326" s="21">
        <f t="shared" si="56"/>
        <v>21</v>
      </c>
      <c r="K326" s="20">
        <f t="shared" si="53"/>
        <v>105</v>
      </c>
      <c r="L326" s="8">
        <f t="shared" si="59"/>
        <v>3.092634514528303</v>
      </c>
      <c r="M326" s="9">
        <f t="shared" si="60"/>
        <v>4463852.3999999994</v>
      </c>
      <c r="N326" s="10">
        <f t="shared" si="57"/>
        <v>9341211.5999999996</v>
      </c>
      <c r="O326" s="11">
        <f t="shared" si="58"/>
        <v>88963.92</v>
      </c>
      <c r="P326" s="24">
        <f t="shared" si="54"/>
        <v>13805064</v>
      </c>
    </row>
    <row r="327" spans="1:16">
      <c r="A327" s="13" t="s">
        <v>4057</v>
      </c>
      <c r="B327" s="18">
        <f>VLOOKUP(A327,TypeIDs!B:C,2,FALSE)</f>
        <v>10888</v>
      </c>
      <c r="C327" s="43">
        <v>185100</v>
      </c>
      <c r="D327" s="43">
        <f t="shared" si="51"/>
        <v>238336.95</v>
      </c>
      <c r="E327" s="42">
        <f>INDEX(MARKET_INPUT[Column1.price],MATCH(B327,MARKET_INPUT[Column1.type_id]))</f>
        <v>1199000</v>
      </c>
      <c r="F327" s="42">
        <f t="shared" si="52"/>
        <v>1145644.5</v>
      </c>
      <c r="G327" s="19">
        <f>VLOOKUP(B327,TypeIDs!C:D,2,FALSE)</f>
        <v>50</v>
      </c>
      <c r="H327" s="15">
        <v>2</v>
      </c>
      <c r="I327" s="17">
        <f t="shared" si="55"/>
        <v>180.04000000000002</v>
      </c>
      <c r="J327" s="21">
        <f t="shared" si="56"/>
        <v>14</v>
      </c>
      <c r="K327" s="20">
        <f t="shared" si="53"/>
        <v>700</v>
      </c>
      <c r="L327" s="8">
        <f t="shared" si="59"/>
        <v>4.8068270572397607</v>
      </c>
      <c r="M327" s="9">
        <f t="shared" si="60"/>
        <v>3336717.3000000003</v>
      </c>
      <c r="N327" s="10">
        <f t="shared" si="57"/>
        <v>12702305.700000001</v>
      </c>
      <c r="O327" s="11">
        <f t="shared" si="58"/>
        <v>18146.151000000002</v>
      </c>
      <c r="P327" s="24">
        <f t="shared" si="54"/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43">
        <v>1279000</v>
      </c>
      <c r="D328" s="43">
        <f t="shared" si="51"/>
        <v>1358415.5</v>
      </c>
      <c r="E328" s="42">
        <f>INDEX(MARKET_INPUT[Column1.price],MATCH(B328,MARKET_INPUT[Column1.type_id]))</f>
        <v>3090000</v>
      </c>
      <c r="F328" s="42">
        <f t="shared" si="52"/>
        <v>2952495</v>
      </c>
      <c r="G328" s="19">
        <f>VLOOKUP(B328,TypeIDs!C:D,2,FALSE)</f>
        <v>25</v>
      </c>
      <c r="H328" s="15">
        <v>2</v>
      </c>
      <c r="I328" s="17">
        <f t="shared" si="55"/>
        <v>567.6</v>
      </c>
      <c r="J328" s="21">
        <f t="shared" si="56"/>
        <v>14</v>
      </c>
      <c r="K328" s="20">
        <f t="shared" si="53"/>
        <v>350</v>
      </c>
      <c r="L328" s="8">
        <f t="shared" si="59"/>
        <v>2.1734844751108922</v>
      </c>
      <c r="M328" s="9">
        <f t="shared" si="60"/>
        <v>19017817</v>
      </c>
      <c r="N328" s="10">
        <f t="shared" si="57"/>
        <v>22317113</v>
      </c>
      <c r="O328" s="11">
        <f t="shared" si="58"/>
        <v>63763.18</v>
      </c>
      <c r="P328" s="24">
        <f t="shared" si="54"/>
        <v>41334930</v>
      </c>
    </row>
    <row r="329" spans="1:16">
      <c r="A329" s="13" t="s">
        <v>3535</v>
      </c>
      <c r="B329" s="18">
        <f>VLOOKUP(A329,TypeIDs!B:C,2,FALSE)</f>
        <v>8529</v>
      </c>
      <c r="C329" s="43">
        <v>146500</v>
      </c>
      <c r="D329" s="43">
        <f t="shared" si="51"/>
        <v>171019.25</v>
      </c>
      <c r="E329" s="42">
        <f>INDEX(MARKET_INPUT[Column1.price],MATCH(B329,MARKET_INPUT[Column1.type_id]))</f>
        <v>190000</v>
      </c>
      <c r="F329" s="42">
        <f t="shared" si="52"/>
        <v>181545</v>
      </c>
      <c r="G329" s="19">
        <f>VLOOKUP(B329,TypeIDs!C:D,2,FALSE)</f>
        <v>20</v>
      </c>
      <c r="H329" s="15">
        <v>2</v>
      </c>
      <c r="I329" s="17">
        <f t="shared" si="55"/>
        <v>104.6</v>
      </c>
      <c r="J329" s="21">
        <f t="shared" si="56"/>
        <v>14</v>
      </c>
      <c r="K329" s="20">
        <f t="shared" si="53"/>
        <v>280</v>
      </c>
      <c r="L329" s="8">
        <f t="shared" si="59"/>
        <v>1.0615471650121258</v>
      </c>
      <c r="M329" s="9">
        <f t="shared" si="60"/>
        <v>2394269.5</v>
      </c>
      <c r="N329" s="10">
        <f t="shared" si="57"/>
        <v>147360.5</v>
      </c>
      <c r="O329" s="11">
        <f t="shared" si="58"/>
        <v>526.28750000000002</v>
      </c>
      <c r="P329" s="24">
        <f t="shared" si="54"/>
        <v>2541630</v>
      </c>
    </row>
    <row r="330" spans="1:16">
      <c r="A330" s="13" t="s">
        <v>2531</v>
      </c>
      <c r="B330" s="18">
        <f>VLOOKUP(A330,TypeIDs!B:C,2,FALSE)</f>
        <v>3841</v>
      </c>
      <c r="C330" s="43">
        <v>1475000</v>
      </c>
      <c r="D330" s="43">
        <f t="shared" si="51"/>
        <v>1558637.5</v>
      </c>
      <c r="E330" s="42">
        <f>INDEX(MARKET_INPUT[Column1.price],MATCH(B330,MARKET_INPUT[Column1.type_id]))</f>
        <v>2200000</v>
      </c>
      <c r="F330" s="42">
        <f t="shared" si="52"/>
        <v>2102100</v>
      </c>
      <c r="G330" s="19">
        <f>VLOOKUP(B330,TypeIDs!C:D,2,FALSE)</f>
        <v>20</v>
      </c>
      <c r="H330" s="15">
        <v>21</v>
      </c>
      <c r="I330" s="17">
        <f t="shared" si="55"/>
        <v>6298</v>
      </c>
      <c r="J330" s="21">
        <f t="shared" si="56"/>
        <v>147</v>
      </c>
      <c r="K330" s="20">
        <f t="shared" si="53"/>
        <v>2940</v>
      </c>
      <c r="L330" s="8">
        <f t="shared" si="59"/>
        <v>1.348677931847527</v>
      </c>
      <c r="M330" s="9">
        <f t="shared" si="60"/>
        <v>229119712.5</v>
      </c>
      <c r="N330" s="10">
        <f t="shared" si="57"/>
        <v>79888987.5</v>
      </c>
      <c r="O330" s="11">
        <f t="shared" si="58"/>
        <v>27173.125</v>
      </c>
      <c r="P330" s="24">
        <f t="shared" si="54"/>
        <v>309008700</v>
      </c>
    </row>
    <row r="331" spans="1:16">
      <c r="A331" s="13" t="s">
        <v>18187</v>
      </c>
      <c r="B331" s="18">
        <f>VLOOKUP(A331,TypeIDs!B:C,2,FALSE)</f>
        <v>31930</v>
      </c>
      <c r="C331" s="43">
        <v>28990000</v>
      </c>
      <c r="D331" s="43">
        <f t="shared" si="51"/>
        <v>30298055</v>
      </c>
      <c r="E331" s="42">
        <f>INDEX(MARKET_INPUT[Column1.price],MATCH(B331,MARKET_INPUT[Column1.type_id]))</f>
        <v>32700000</v>
      </c>
      <c r="F331" s="42">
        <f t="shared" si="52"/>
        <v>31244850</v>
      </c>
      <c r="G331" s="19">
        <f>VLOOKUP(B331,TypeIDs!C:D,2,FALSE)</f>
        <v>20</v>
      </c>
      <c r="H331" s="15">
        <v>1</v>
      </c>
      <c r="I331" s="17">
        <f t="shared" si="55"/>
        <v>5841</v>
      </c>
      <c r="J331" s="21">
        <f t="shared" si="56"/>
        <v>7</v>
      </c>
      <c r="K331" s="20">
        <f t="shared" si="53"/>
        <v>140</v>
      </c>
      <c r="L331" s="8">
        <f t="shared" si="59"/>
        <v>1.0312493656771038</v>
      </c>
      <c r="M331" s="9">
        <f t="shared" si="60"/>
        <v>212086385</v>
      </c>
      <c r="N331" s="10">
        <f t="shared" si="57"/>
        <v>6627565</v>
      </c>
      <c r="O331" s="11">
        <f t="shared" si="58"/>
        <v>47339.75</v>
      </c>
      <c r="P331" s="24">
        <f t="shared" si="54"/>
        <v>218713950</v>
      </c>
    </row>
    <row r="332" spans="1:16">
      <c r="A332" s="13" t="s">
        <v>18189</v>
      </c>
      <c r="B332" s="18">
        <f>VLOOKUP(A332,TypeIDs!B:C,2,FALSE)</f>
        <v>31932</v>
      </c>
      <c r="C332" s="43">
        <v>32230000</v>
      </c>
      <c r="D332" s="43">
        <f t="shared" si="51"/>
        <v>33682235</v>
      </c>
      <c r="E332" s="42">
        <f>INDEX(MARKET_INPUT[Column1.price],MATCH(B332,MARKET_INPUT[Column1.type_id]))</f>
        <v>37900000</v>
      </c>
      <c r="F332" s="42">
        <f t="shared" si="52"/>
        <v>36213450</v>
      </c>
      <c r="G332" s="19">
        <f>VLOOKUP(B332,TypeIDs!C:D,2,FALSE)</f>
        <v>20</v>
      </c>
      <c r="H332" s="15">
        <v>1</v>
      </c>
      <c r="I332" s="17">
        <f t="shared" si="55"/>
        <v>6489</v>
      </c>
      <c r="J332" s="21">
        <f t="shared" si="56"/>
        <v>7</v>
      </c>
      <c r="K332" s="20">
        <f t="shared" si="53"/>
        <v>140</v>
      </c>
      <c r="L332" s="8">
        <f t="shared" si="59"/>
        <v>1.0751498527339411</v>
      </c>
      <c r="M332" s="9">
        <f t="shared" si="60"/>
        <v>235775645</v>
      </c>
      <c r="N332" s="10">
        <f t="shared" si="57"/>
        <v>17718505</v>
      </c>
      <c r="O332" s="11">
        <f t="shared" si="58"/>
        <v>126560.75</v>
      </c>
      <c r="P332" s="24">
        <f t="shared" si="54"/>
        <v>253494150</v>
      </c>
    </row>
    <row r="333" spans="1:16">
      <c r="A333" s="13" t="s">
        <v>2521</v>
      </c>
      <c r="B333" s="18">
        <f>VLOOKUP(A333,TypeIDs!B:C,2,FALSE)</f>
        <v>3829</v>
      </c>
      <c r="C333" s="43">
        <v>36500</v>
      </c>
      <c r="D333" s="43">
        <f t="shared" si="51"/>
        <v>47124.25</v>
      </c>
      <c r="E333" s="42">
        <f>INDEX(MARKET_INPUT[Column1.price],MATCH(B333,MARKET_INPUT[Column1.type_id]))</f>
        <v>339800</v>
      </c>
      <c r="F333" s="42">
        <f t="shared" si="52"/>
        <v>324678.90000000002</v>
      </c>
      <c r="G333" s="19">
        <f>VLOOKUP(B333,TypeIDs!C:D,2,FALSE)</f>
        <v>10</v>
      </c>
      <c r="H333" s="15">
        <v>3</v>
      </c>
      <c r="I333" s="17">
        <f t="shared" si="55"/>
        <v>50.9</v>
      </c>
      <c r="J333" s="21">
        <f t="shared" si="56"/>
        <v>21</v>
      </c>
      <c r="K333" s="20">
        <f t="shared" si="53"/>
        <v>210</v>
      </c>
      <c r="L333" s="8">
        <f t="shared" si="59"/>
        <v>6.889847583781175</v>
      </c>
      <c r="M333" s="9">
        <f t="shared" si="60"/>
        <v>989609.25</v>
      </c>
      <c r="N333" s="10">
        <f t="shared" si="57"/>
        <v>5828647.6500000004</v>
      </c>
      <c r="O333" s="11">
        <f t="shared" si="58"/>
        <v>27755.465000000004</v>
      </c>
      <c r="P333" s="24">
        <f t="shared" si="54"/>
        <v>6818256.9000000004</v>
      </c>
    </row>
    <row r="334" spans="1:16">
      <c r="A334" s="13" t="s">
        <v>3533</v>
      </c>
      <c r="B334" s="18">
        <f>VLOOKUP(A334,TypeIDs!B:C,2,FALSE)</f>
        <v>8517</v>
      </c>
      <c r="C334" s="43">
        <v>3290000</v>
      </c>
      <c r="D334" s="43">
        <f t="shared" si="51"/>
        <v>3445405</v>
      </c>
      <c r="E334" s="42">
        <f>INDEX(MARKET_INPUT[Column1.price],MATCH(B334,MARKET_INPUT[Column1.type_id]))</f>
        <v>5299000</v>
      </c>
      <c r="F334" s="42">
        <f t="shared" si="52"/>
        <v>5063194.5</v>
      </c>
      <c r="G334" s="19">
        <f>VLOOKUP(B334,TypeIDs!C:D,2,FALSE)</f>
        <v>10</v>
      </c>
      <c r="H334" s="15">
        <v>3</v>
      </c>
      <c r="I334" s="17">
        <f t="shared" si="55"/>
        <v>2003</v>
      </c>
      <c r="J334" s="21">
        <f t="shared" si="56"/>
        <v>21</v>
      </c>
      <c r="K334" s="20">
        <f t="shared" si="53"/>
        <v>210</v>
      </c>
      <c r="L334" s="8">
        <f t="shared" si="59"/>
        <v>1.4695498787515546</v>
      </c>
      <c r="M334" s="9">
        <f t="shared" si="60"/>
        <v>72353505</v>
      </c>
      <c r="N334" s="10">
        <f t="shared" si="57"/>
        <v>33973579.5</v>
      </c>
      <c r="O334" s="11">
        <f t="shared" si="58"/>
        <v>161778.95000000001</v>
      </c>
      <c r="P334" s="24">
        <f t="shared" si="54"/>
        <v>106327084.5</v>
      </c>
    </row>
    <row r="335" spans="1:16">
      <c r="A335" s="13" t="s">
        <v>2523</v>
      </c>
      <c r="B335" s="18">
        <f>VLOOKUP(A335,TypeIDs!B:C,2,FALSE)</f>
        <v>3831</v>
      </c>
      <c r="C335" s="43">
        <v>877000</v>
      </c>
      <c r="D335" s="43">
        <f t="shared" si="51"/>
        <v>925026.5</v>
      </c>
      <c r="E335" s="42">
        <f>INDEX(MARKET_INPUT[Column1.price],MATCH(B335,MARKET_INPUT[Column1.type_id]))</f>
        <v>1104000</v>
      </c>
      <c r="F335" s="42">
        <f t="shared" si="52"/>
        <v>1054872</v>
      </c>
      <c r="G335" s="19">
        <f>VLOOKUP(B335,TypeIDs!C:D,2,FALSE)</f>
        <v>10</v>
      </c>
      <c r="H335" s="15">
        <v>10</v>
      </c>
      <c r="I335" s="17">
        <f t="shared" si="55"/>
        <v>1804</v>
      </c>
      <c r="J335" s="21">
        <f t="shared" si="56"/>
        <v>70</v>
      </c>
      <c r="K335" s="20">
        <f t="shared" si="53"/>
        <v>700</v>
      </c>
      <c r="L335" s="8">
        <f t="shared" si="59"/>
        <v>1.1403694921172529</v>
      </c>
      <c r="M335" s="9">
        <f t="shared" si="60"/>
        <v>64751855</v>
      </c>
      <c r="N335" s="10">
        <f t="shared" si="57"/>
        <v>9089185</v>
      </c>
      <c r="O335" s="11">
        <f t="shared" si="58"/>
        <v>12984.55</v>
      </c>
      <c r="P335" s="24">
        <f t="shared" si="54"/>
        <v>73841040</v>
      </c>
    </row>
    <row r="336" spans="1:16">
      <c r="A336" s="13" t="s">
        <v>18183</v>
      </c>
      <c r="B336" s="18">
        <f>VLOOKUP(A336,TypeIDs!B:C,2,FALSE)</f>
        <v>31926</v>
      </c>
      <c r="C336" s="43">
        <v>13410000</v>
      </c>
      <c r="D336" s="43">
        <f t="shared" si="51"/>
        <v>14015745</v>
      </c>
      <c r="E336" s="42">
        <f>INDEX(MARKET_INPUT[Column1.price],MATCH(B336,MARKET_INPUT[Column1.type_id]))</f>
        <v>14990000</v>
      </c>
      <c r="F336" s="42">
        <f t="shared" si="52"/>
        <v>14322945</v>
      </c>
      <c r="G336" s="19">
        <f>VLOOKUP(B336,TypeIDs!C:D,2,FALSE)</f>
        <v>10</v>
      </c>
      <c r="H336" s="15">
        <v>0.5</v>
      </c>
      <c r="I336" s="17">
        <f t="shared" si="55"/>
        <v>1362.5</v>
      </c>
      <c r="J336" s="21">
        <f t="shared" si="56"/>
        <v>3.5</v>
      </c>
      <c r="K336" s="20">
        <f t="shared" si="53"/>
        <v>35</v>
      </c>
      <c r="L336" s="8">
        <f t="shared" si="59"/>
        <v>1.0219182069879269</v>
      </c>
      <c r="M336" s="9">
        <f t="shared" si="60"/>
        <v>49055107.5</v>
      </c>
      <c r="N336" s="10">
        <f t="shared" si="57"/>
        <v>1075200</v>
      </c>
      <c r="O336" s="11">
        <f t="shared" si="58"/>
        <v>30720</v>
      </c>
      <c r="P336" s="24">
        <f t="shared" si="54"/>
        <v>50130307.5</v>
      </c>
    </row>
    <row r="337" spans="1:16">
      <c r="A337" s="13" t="s">
        <v>18185</v>
      </c>
      <c r="B337" s="18">
        <f>VLOOKUP(A337,TypeIDs!B:C,2,FALSE)</f>
        <v>31928</v>
      </c>
      <c r="C337" s="43">
        <v>12500000</v>
      </c>
      <c r="D337" s="43">
        <f t="shared" si="51"/>
        <v>13065250</v>
      </c>
      <c r="E337" s="42">
        <f>INDEX(MARKET_INPUT[Column1.price],MATCH(B337,MARKET_INPUT[Column1.type_id]))</f>
        <v>17020000</v>
      </c>
      <c r="F337" s="42">
        <f t="shared" si="52"/>
        <v>16262610</v>
      </c>
      <c r="G337" s="19">
        <f>VLOOKUP(B337,TypeIDs!C:D,2,FALSE)</f>
        <v>10</v>
      </c>
      <c r="H337" s="15">
        <v>5</v>
      </c>
      <c r="I337" s="17">
        <f t="shared" si="55"/>
        <v>12535</v>
      </c>
      <c r="J337" s="21">
        <f t="shared" si="56"/>
        <v>35</v>
      </c>
      <c r="K337" s="20">
        <f t="shared" si="53"/>
        <v>350</v>
      </c>
      <c r="L337" s="8">
        <f t="shared" si="59"/>
        <v>1.2447224507759131</v>
      </c>
      <c r="M337" s="9">
        <f t="shared" si="60"/>
        <v>457283750</v>
      </c>
      <c r="N337" s="10">
        <f t="shared" si="57"/>
        <v>111907600</v>
      </c>
      <c r="O337" s="11">
        <f t="shared" si="58"/>
        <v>319736</v>
      </c>
      <c r="P337" s="24">
        <f t="shared" si="54"/>
        <v>569191350</v>
      </c>
    </row>
    <row r="338" spans="1:16">
      <c r="A338" s="13" t="s">
        <v>3534</v>
      </c>
      <c r="B338" s="18">
        <f>VLOOKUP(A338,TypeIDs!B:C,2,FALSE)</f>
        <v>8521</v>
      </c>
      <c r="C338" s="43">
        <v>511000</v>
      </c>
      <c r="D338" s="43">
        <f t="shared" si="51"/>
        <v>538239.5</v>
      </c>
      <c r="E338" s="42">
        <f>INDEX(MARKET_INPUT[Column1.price],MATCH(B338,MARKET_INPUT[Column1.type_id]))</f>
        <v>641900</v>
      </c>
      <c r="F338" s="42">
        <f t="shared" si="52"/>
        <v>613335.44999999995</v>
      </c>
      <c r="G338" s="19">
        <f>VLOOKUP(B338,TypeIDs!C:D,2,FALSE)</f>
        <v>5</v>
      </c>
      <c r="H338" s="15">
        <v>1</v>
      </c>
      <c r="I338" s="17">
        <f t="shared" si="55"/>
        <v>115.2</v>
      </c>
      <c r="J338" s="21">
        <f t="shared" si="56"/>
        <v>7</v>
      </c>
      <c r="K338" s="20">
        <f t="shared" si="53"/>
        <v>35</v>
      </c>
      <c r="L338" s="8">
        <f t="shared" si="59"/>
        <v>1.1395214398051423</v>
      </c>
      <c r="M338" s="9">
        <f t="shared" si="60"/>
        <v>3767676.5</v>
      </c>
      <c r="N338" s="10">
        <f t="shared" si="57"/>
        <v>525671.64999999967</v>
      </c>
      <c r="O338" s="11">
        <f t="shared" si="58"/>
        <v>15019.189999999991</v>
      </c>
      <c r="P338" s="24">
        <f t="shared" si="54"/>
        <v>4293348.1499999994</v>
      </c>
    </row>
    <row r="339" spans="1:16">
      <c r="A339" s="13" t="s">
        <v>195</v>
      </c>
      <c r="B339" s="18">
        <f>VLOOKUP(A339,TypeIDs!B:C,2,FALSE)</f>
        <v>380</v>
      </c>
      <c r="C339" s="43">
        <v>409100</v>
      </c>
      <c r="D339" s="43">
        <f t="shared" si="51"/>
        <v>431804.95</v>
      </c>
      <c r="E339" s="42">
        <f>INDEX(MARKET_INPUT[Column1.price],MATCH(B339,MARKET_INPUT[Column1.type_id]))</f>
        <v>550000</v>
      </c>
      <c r="F339" s="42">
        <f t="shared" si="52"/>
        <v>525525</v>
      </c>
      <c r="G339" s="19">
        <f>VLOOKUP(B339,TypeIDs!C:D,2,FALSE)</f>
        <v>5</v>
      </c>
      <c r="H339" s="15">
        <v>5</v>
      </c>
      <c r="I339" s="17">
        <f t="shared" si="55"/>
        <v>434.1</v>
      </c>
      <c r="J339" s="21">
        <f t="shared" si="56"/>
        <v>35</v>
      </c>
      <c r="K339" s="20">
        <f t="shared" si="53"/>
        <v>175</v>
      </c>
      <c r="L339" s="8">
        <f t="shared" si="59"/>
        <v>1.2170425559040026</v>
      </c>
      <c r="M339" s="9">
        <f t="shared" si="60"/>
        <v>15113173.25</v>
      </c>
      <c r="N339" s="10">
        <f t="shared" si="57"/>
        <v>3280201.7499999995</v>
      </c>
      <c r="O339" s="11">
        <f t="shared" si="58"/>
        <v>18744.009999999998</v>
      </c>
      <c r="P339" s="24">
        <f t="shared" si="54"/>
        <v>18393375</v>
      </c>
    </row>
    <row r="340" spans="1:16">
      <c r="A340" s="13" t="s">
        <v>18179</v>
      </c>
      <c r="B340" s="18">
        <f>VLOOKUP(A340,TypeIDs!B:C,2,FALSE)</f>
        <v>31922</v>
      </c>
      <c r="C340" s="43">
        <v>3195000</v>
      </c>
      <c r="D340" s="43">
        <f t="shared" si="51"/>
        <v>3341677.5</v>
      </c>
      <c r="E340" s="42">
        <f>INDEX(MARKET_INPUT[Column1.price],MATCH(B340,MARKET_INPUT[Column1.type_id]))</f>
        <v>3400000</v>
      </c>
      <c r="F340" s="42">
        <f t="shared" si="52"/>
        <v>3248700</v>
      </c>
      <c r="G340" s="19">
        <f>VLOOKUP(B340,TypeIDs!C:D,2,FALSE)</f>
        <v>5</v>
      </c>
      <c r="H340" s="15">
        <v>0.8</v>
      </c>
      <c r="I340" s="17">
        <f t="shared" si="55"/>
        <v>523.6</v>
      </c>
      <c r="J340" s="21">
        <f t="shared" si="56"/>
        <v>5.6000000000000005</v>
      </c>
      <c r="K340" s="20">
        <f t="shared" si="53"/>
        <v>28</v>
      </c>
      <c r="L340" s="8">
        <f t="shared" si="59"/>
        <v>0.9721763994281315</v>
      </c>
      <c r="M340" s="9">
        <f t="shared" si="60"/>
        <v>18713394</v>
      </c>
      <c r="N340" s="10">
        <f t="shared" si="57"/>
        <v>-520674.00000000006</v>
      </c>
      <c r="O340" s="11">
        <f t="shared" si="58"/>
        <v>-18595.5</v>
      </c>
      <c r="P340" s="24">
        <f t="shared" si="54"/>
        <v>18192720</v>
      </c>
    </row>
    <row r="341" spans="1:16">
      <c r="A341" s="13" t="s">
        <v>18181</v>
      </c>
      <c r="B341" s="18">
        <f>VLOOKUP(A341,TypeIDs!B:C,2,FALSE)</f>
        <v>31924</v>
      </c>
      <c r="C341" s="43">
        <v>2921000</v>
      </c>
      <c r="D341" s="43">
        <f t="shared" si="51"/>
        <v>3055484.5</v>
      </c>
      <c r="E341" s="42">
        <f>INDEX(MARKET_INPUT[Column1.price],MATCH(B341,MARKET_INPUT[Column1.type_id]))</f>
        <v>4135000</v>
      </c>
      <c r="F341" s="42">
        <f t="shared" si="52"/>
        <v>3950992.5</v>
      </c>
      <c r="G341" s="19">
        <f>VLOOKUP(B341,TypeIDs!C:D,2,FALSE)</f>
        <v>5</v>
      </c>
      <c r="H341" s="15">
        <v>0.8</v>
      </c>
      <c r="I341" s="17">
        <f t="shared" si="55"/>
        <v>479.76</v>
      </c>
      <c r="J341" s="21">
        <f t="shared" si="56"/>
        <v>5.6000000000000005</v>
      </c>
      <c r="K341" s="20">
        <f t="shared" si="53"/>
        <v>28</v>
      </c>
      <c r="L341" s="8">
        <f t="shared" si="59"/>
        <v>1.2930821609469791</v>
      </c>
      <c r="M341" s="9">
        <f t="shared" si="60"/>
        <v>17110713.200000003</v>
      </c>
      <c r="N341" s="10">
        <f t="shared" si="57"/>
        <v>5014844.8000000007</v>
      </c>
      <c r="O341" s="11">
        <f t="shared" si="58"/>
        <v>179101.6</v>
      </c>
      <c r="P341" s="24">
        <f t="shared" si="54"/>
        <v>22125558.000000004</v>
      </c>
    </row>
    <row r="342" spans="1:16">
      <c r="A342" s="13" t="s">
        <v>1113</v>
      </c>
      <c r="B342" s="18">
        <f>VLOOKUP(A342,TypeIDs!B:C,2,FALSE)</f>
        <v>2301</v>
      </c>
      <c r="C342" s="43">
        <v>2100000</v>
      </c>
      <c r="D342" s="43">
        <f t="shared" si="51"/>
        <v>2197950</v>
      </c>
      <c r="E342" s="42">
        <f>INDEX(MARKET_INPUT[Column1.price],MATCH(B342,MARKET_INPUT[Column1.type_id]))</f>
        <v>2916000</v>
      </c>
      <c r="F342" s="42">
        <f t="shared" si="52"/>
        <v>2786238</v>
      </c>
      <c r="G342" s="19">
        <f>VLOOKUP(B342,TypeIDs!C:D,2,FALSE)</f>
        <v>5</v>
      </c>
      <c r="H342" s="15">
        <v>5</v>
      </c>
      <c r="I342" s="17">
        <f t="shared" si="55"/>
        <v>2125</v>
      </c>
      <c r="J342" s="21">
        <f t="shared" si="56"/>
        <v>35</v>
      </c>
      <c r="K342" s="20">
        <f t="shared" si="53"/>
        <v>175</v>
      </c>
      <c r="L342" s="8">
        <f t="shared" si="59"/>
        <v>1.2676530403330375</v>
      </c>
      <c r="M342" s="9">
        <f t="shared" si="60"/>
        <v>76928250</v>
      </c>
      <c r="N342" s="10">
        <f t="shared" si="57"/>
        <v>20590080</v>
      </c>
      <c r="O342" s="11">
        <f t="shared" si="58"/>
        <v>117657.60000000001</v>
      </c>
      <c r="P342" s="24">
        <f t="shared" si="54"/>
        <v>97518330</v>
      </c>
    </row>
    <row r="343" spans="1:16">
      <c r="A343" s="13" t="s">
        <v>278</v>
      </c>
      <c r="B343" s="18">
        <f>VLOOKUP(A343,TypeIDs!B:C,2,FALSE)</f>
        <v>578</v>
      </c>
      <c r="C343" s="43">
        <f t="array" ref="C343:C400">_xlfn.FILTERXML(BE48,BF21)</f>
        <v>190000</v>
      </c>
      <c r="D343" s="43">
        <f t="shared" si="51"/>
        <v>202955</v>
      </c>
      <c r="E343" s="42">
        <f>INDEX(MARKET_INPUT[Column1.price],MATCH(B343,MARKET_INPUT[Column1.type_id]))</f>
        <v>254000</v>
      </c>
      <c r="F343" s="42">
        <f t="shared" si="52"/>
        <v>242697</v>
      </c>
      <c r="G343" s="19">
        <f>VLOOKUP(B343,TypeIDs!C:D,2,FALSE)</f>
        <v>5</v>
      </c>
      <c r="H343" s="15">
        <v>3</v>
      </c>
      <c r="I343" s="17">
        <f t="shared" si="55"/>
        <v>133</v>
      </c>
      <c r="J343" s="21">
        <f t="shared" si="56"/>
        <v>21</v>
      </c>
      <c r="K343" s="20">
        <f t="shared" si="53"/>
        <v>105</v>
      </c>
      <c r="L343" s="8">
        <f t="shared" si="59"/>
        <v>1.195816806681284</v>
      </c>
      <c r="M343" s="9">
        <f t="shared" si="60"/>
        <v>4262055</v>
      </c>
      <c r="N343" s="10">
        <f t="shared" si="57"/>
        <v>834582</v>
      </c>
      <c r="O343" s="11">
        <f t="shared" si="58"/>
        <v>7948.4</v>
      </c>
      <c r="P343" s="24">
        <f t="shared" si="54"/>
        <v>5096637</v>
      </c>
    </row>
    <row r="344" spans="1:16">
      <c r="A344" s="13" t="s">
        <v>3642</v>
      </c>
      <c r="B344" s="18">
        <f>VLOOKUP(A344,TypeIDs!B:C,2,FALSE)</f>
        <v>9632</v>
      </c>
      <c r="C344" s="43">
        <v>152500</v>
      </c>
      <c r="D344" s="43">
        <f t="shared" si="51"/>
        <v>163786.25</v>
      </c>
      <c r="E344" s="42">
        <f>INDEX(MARKET_INPUT[Column1.price],MATCH(B344,MARKET_INPUT[Column1.type_id]))</f>
        <v>140300</v>
      </c>
      <c r="F344" s="42">
        <f t="shared" si="52"/>
        <v>134056.65</v>
      </c>
      <c r="G344" s="19">
        <f>VLOOKUP(B344,TypeIDs!C:D,2,FALSE)</f>
        <v>5</v>
      </c>
      <c r="H344" s="15">
        <v>3</v>
      </c>
      <c r="I344" s="17">
        <f t="shared" si="55"/>
        <v>110.5</v>
      </c>
      <c r="J344" s="21">
        <f t="shared" si="56"/>
        <v>21</v>
      </c>
      <c r="K344" s="20">
        <f t="shared" si="53"/>
        <v>105</v>
      </c>
      <c r="L344" s="8">
        <f t="shared" si="59"/>
        <v>0.81848537346694239</v>
      </c>
      <c r="M344" s="9">
        <f t="shared" si="60"/>
        <v>3439511.25</v>
      </c>
      <c r="N344" s="10">
        <f t="shared" si="57"/>
        <v>-624321.60000000009</v>
      </c>
      <c r="O344" s="11">
        <f t="shared" si="58"/>
        <v>-5945.920000000001</v>
      </c>
      <c r="P344" s="24">
        <f t="shared" si="54"/>
        <v>2815189.65</v>
      </c>
    </row>
    <row r="345" spans="1:16">
      <c r="A345" s="13" t="s">
        <v>34321</v>
      </c>
      <c r="B345" s="18">
        <f>VLOOKUP(A345,TypeIDs!B:C,2,FALSE)</f>
        <v>54291</v>
      </c>
      <c r="C345" s="43">
        <v>140000</v>
      </c>
      <c r="D345" s="43">
        <f t="shared" si="51"/>
        <v>150730</v>
      </c>
      <c r="E345" s="42">
        <f>INDEX(MARKET_INPUT[Column1.price],MATCH(B345,MARKET_INPUT[Column1.type_id]))</f>
        <v>192000</v>
      </c>
      <c r="F345" s="42">
        <f t="shared" si="52"/>
        <v>183456</v>
      </c>
      <c r="G345" s="19">
        <f>VLOOKUP(B345,TypeIDs!C:D,2,FALSE)</f>
        <v>5</v>
      </c>
      <c r="H345" s="15">
        <v>2</v>
      </c>
      <c r="I345" s="17">
        <f t="shared" si="55"/>
        <v>72</v>
      </c>
      <c r="J345" s="21">
        <f t="shared" si="56"/>
        <v>14</v>
      </c>
      <c r="K345" s="20">
        <f t="shared" si="53"/>
        <v>70</v>
      </c>
      <c r="L345" s="8">
        <f t="shared" si="59"/>
        <v>1.2171166987328335</v>
      </c>
      <c r="M345" s="9">
        <f t="shared" si="60"/>
        <v>2110220</v>
      </c>
      <c r="N345" s="10">
        <f t="shared" si="57"/>
        <v>458164</v>
      </c>
      <c r="O345" s="11">
        <f t="shared" si="58"/>
        <v>6545.2</v>
      </c>
      <c r="P345" s="24">
        <f t="shared" si="54"/>
        <v>2568384</v>
      </c>
    </row>
    <row r="346" spans="1:16">
      <c r="A346" s="13" t="s">
        <v>1094</v>
      </c>
      <c r="B346" s="18">
        <f>VLOOKUP(A346,TypeIDs!B:C,2,FALSE)</f>
        <v>2281</v>
      </c>
      <c r="C346" s="43">
        <v>2720000</v>
      </c>
      <c r="D346" s="43">
        <f t="shared" si="51"/>
        <v>2845540</v>
      </c>
      <c r="E346" s="42">
        <f>INDEX(MARKET_INPUT[Column1.price],MATCH(B346,MARKET_INPUT[Column1.type_id]))</f>
        <v>2999000</v>
      </c>
      <c r="F346" s="42">
        <f t="shared" si="52"/>
        <v>2865544.5</v>
      </c>
      <c r="G346" s="19">
        <f>VLOOKUP(B346,TypeIDs!C:D,2,FALSE)</f>
        <v>5</v>
      </c>
      <c r="H346" s="15">
        <v>27</v>
      </c>
      <c r="I346" s="17">
        <f t="shared" si="55"/>
        <v>14779</v>
      </c>
      <c r="J346" s="21">
        <f t="shared" si="56"/>
        <v>189</v>
      </c>
      <c r="K346" s="20">
        <f t="shared" si="53"/>
        <v>945</v>
      </c>
      <c r="L346" s="8">
        <f t="shared" si="59"/>
        <v>1.0070301243349242</v>
      </c>
      <c r="M346" s="9">
        <f t="shared" si="60"/>
        <v>537807060</v>
      </c>
      <c r="N346" s="10">
        <f t="shared" si="57"/>
        <v>3780850.5</v>
      </c>
      <c r="O346" s="11">
        <f t="shared" si="58"/>
        <v>4000.9</v>
      </c>
      <c r="P346" s="24">
        <f t="shared" si="54"/>
        <v>541587910.5</v>
      </c>
    </row>
    <row r="347" spans="1:16">
      <c r="A347" s="13" t="s">
        <v>2975</v>
      </c>
      <c r="B347" s="18">
        <f>VLOOKUP(A347,TypeIDs!B:C,2,FALSE)</f>
        <v>4349</v>
      </c>
      <c r="C347" s="43">
        <v>208600000</v>
      </c>
      <c r="D347" s="43">
        <f t="shared" si="51"/>
        <v>217887200</v>
      </c>
      <c r="E347" s="42">
        <f>INDEX(MARKET_INPUT[Column1.price],MATCH(B347,MARKET_INPUT[Column1.type_id]))</f>
        <v>250000000</v>
      </c>
      <c r="F347" s="42">
        <f t="shared" si="52"/>
        <v>238875000</v>
      </c>
      <c r="G347" s="19">
        <f>VLOOKUP(B347,TypeIDs!C:D,2,FALSE)</f>
        <v>5</v>
      </c>
      <c r="H347" s="15">
        <v>0.7</v>
      </c>
      <c r="I347" s="17">
        <f t="shared" si="55"/>
        <v>29216.1</v>
      </c>
      <c r="J347" s="21">
        <f t="shared" si="56"/>
        <v>4.8999999999999995</v>
      </c>
      <c r="K347" s="20">
        <f t="shared" si="53"/>
        <v>24.5</v>
      </c>
      <c r="L347" s="8">
        <f t="shared" si="59"/>
        <v>1.0963241530479992</v>
      </c>
      <c r="M347" s="9">
        <f t="shared" si="60"/>
        <v>1067647279.9999999</v>
      </c>
      <c r="N347" s="10">
        <f t="shared" si="57"/>
        <v>102840219.99999999</v>
      </c>
      <c r="O347" s="11">
        <f t="shared" si="58"/>
        <v>4197560</v>
      </c>
      <c r="P347" s="24">
        <f t="shared" si="54"/>
        <v>1170487499.9999998</v>
      </c>
    </row>
    <row r="348" spans="1:16">
      <c r="A348" s="13" t="s">
        <v>3638</v>
      </c>
      <c r="B348" s="18">
        <f>VLOOKUP(A348,TypeIDs!B:C,2,FALSE)</f>
        <v>9580</v>
      </c>
      <c r="C348" s="43">
        <v>134400</v>
      </c>
      <c r="D348" s="43">
        <f t="shared" si="51"/>
        <v>144880.79999999999</v>
      </c>
      <c r="E348" s="42">
        <f>INDEX(MARKET_INPUT[Column1.price],MATCH(B348,MARKET_INPUT[Column1.type_id]))</f>
        <v>300000</v>
      </c>
      <c r="F348" s="42">
        <f t="shared" si="52"/>
        <v>286650</v>
      </c>
      <c r="G348" s="19">
        <f>VLOOKUP(B348,TypeIDs!C:D,2,FALSE)</f>
        <v>5</v>
      </c>
      <c r="H348" s="15">
        <v>3</v>
      </c>
      <c r="I348" s="17">
        <f t="shared" si="55"/>
        <v>99.64</v>
      </c>
      <c r="J348" s="21">
        <f t="shared" si="56"/>
        <v>21</v>
      </c>
      <c r="K348" s="20">
        <f t="shared" si="53"/>
        <v>105</v>
      </c>
      <c r="L348" s="8">
        <f t="shared" si="59"/>
        <v>1.9785230341080393</v>
      </c>
      <c r="M348" s="9">
        <f t="shared" si="60"/>
        <v>3042496.8</v>
      </c>
      <c r="N348" s="10">
        <f t="shared" si="57"/>
        <v>2977153.2</v>
      </c>
      <c r="O348" s="11">
        <f t="shared" si="58"/>
        <v>28353.840000000004</v>
      </c>
      <c r="P348" s="24">
        <f t="shared" si="54"/>
        <v>6019650</v>
      </c>
    </row>
    <row r="349" spans="1:16">
      <c r="A349" s="13" t="s">
        <v>1324</v>
      </c>
      <c r="B349" s="18">
        <f>VLOOKUP(A349,TypeIDs!B:C,2,FALSE)</f>
        <v>2553</v>
      </c>
      <c r="C349" s="43">
        <v>1145000</v>
      </c>
      <c r="D349" s="43">
        <f t="shared" si="51"/>
        <v>1200452.5</v>
      </c>
      <c r="E349" s="42">
        <f>INDEX(MARKET_INPUT[Column1.price],MATCH(B349,MARKET_INPUT[Column1.type_id]))</f>
        <v>1113000</v>
      </c>
      <c r="F349" s="42">
        <f t="shared" si="52"/>
        <v>1063471.5</v>
      </c>
      <c r="G349" s="19">
        <f>VLOOKUP(B349,TypeIDs!C:D,2,FALSE)</f>
        <v>5</v>
      </c>
      <c r="H349" s="15">
        <v>5</v>
      </c>
      <c r="I349" s="17">
        <f t="shared" si="55"/>
        <v>1170</v>
      </c>
      <c r="J349" s="21">
        <f t="shared" si="56"/>
        <v>35</v>
      </c>
      <c r="K349" s="20">
        <f t="shared" si="53"/>
        <v>175</v>
      </c>
      <c r="L349" s="8">
        <f t="shared" si="59"/>
        <v>0.88589219481820392</v>
      </c>
      <c r="M349" s="9">
        <f t="shared" si="60"/>
        <v>42015837.5</v>
      </c>
      <c r="N349" s="10">
        <f t="shared" si="57"/>
        <v>-4794335</v>
      </c>
      <c r="O349" s="11">
        <f t="shared" si="58"/>
        <v>-27396.2</v>
      </c>
      <c r="P349" s="24">
        <f t="shared" si="54"/>
        <v>37221502.5</v>
      </c>
    </row>
    <row r="350" spans="1:16">
      <c r="A350" s="13" t="s">
        <v>1302</v>
      </c>
      <c r="B350" s="18">
        <f>VLOOKUP(A350,TypeIDs!B:C,2,FALSE)</f>
        <v>2531</v>
      </c>
      <c r="C350" s="43">
        <v>985000</v>
      </c>
      <c r="D350" s="43">
        <f t="shared" si="51"/>
        <v>1033332.5</v>
      </c>
      <c r="E350" s="42">
        <f>INDEX(MARKET_INPUT[Column1.price],MATCH(B350,MARKET_INPUT[Column1.type_id]))</f>
        <v>1223000</v>
      </c>
      <c r="F350" s="42">
        <f t="shared" si="52"/>
        <v>1168576.5</v>
      </c>
      <c r="G350" s="19">
        <f>VLOOKUP(B350,TypeIDs!C:D,2,FALSE)</f>
        <v>5</v>
      </c>
      <c r="H350" s="15">
        <v>1</v>
      </c>
      <c r="I350" s="17">
        <f t="shared" si="55"/>
        <v>210</v>
      </c>
      <c r="J350" s="21">
        <f t="shared" si="56"/>
        <v>7</v>
      </c>
      <c r="K350" s="20">
        <f t="shared" si="53"/>
        <v>35</v>
      </c>
      <c r="L350" s="8">
        <f t="shared" si="59"/>
        <v>1.1308813958720934</v>
      </c>
      <c r="M350" s="9">
        <f t="shared" si="60"/>
        <v>7233327.5</v>
      </c>
      <c r="N350" s="10">
        <f t="shared" si="57"/>
        <v>946708</v>
      </c>
      <c r="O350" s="11">
        <f t="shared" si="58"/>
        <v>27048.799999999999</v>
      </c>
      <c r="P350" s="24">
        <f t="shared" si="54"/>
        <v>8180035.5</v>
      </c>
    </row>
    <row r="351" spans="1:16">
      <c r="A351" s="13" t="s">
        <v>1318</v>
      </c>
      <c r="B351" s="18">
        <f>VLOOKUP(A351,TypeIDs!B:C,2,FALSE)</f>
        <v>2547</v>
      </c>
      <c r="C351" s="43">
        <v>845000</v>
      </c>
      <c r="D351" s="43">
        <f t="shared" si="51"/>
        <v>887102.5</v>
      </c>
      <c r="E351" s="42">
        <f>INDEX(MARKET_INPUT[Column1.price],MATCH(B351,MARKET_INPUT[Column1.type_id]))</f>
        <v>1493000</v>
      </c>
      <c r="F351" s="42">
        <f t="shared" si="52"/>
        <v>1426561.5</v>
      </c>
      <c r="G351" s="19">
        <f>VLOOKUP(B351,TypeIDs!C:D,2,FALSE)</f>
        <v>5</v>
      </c>
      <c r="H351" s="15">
        <v>1</v>
      </c>
      <c r="I351" s="17">
        <f t="shared" si="55"/>
        <v>182</v>
      </c>
      <c r="J351" s="21">
        <f t="shared" si="56"/>
        <v>7</v>
      </c>
      <c r="K351" s="20">
        <f t="shared" si="53"/>
        <v>35</v>
      </c>
      <c r="L351" s="8">
        <f t="shared" si="59"/>
        <v>1.6081134930856356</v>
      </c>
      <c r="M351" s="9">
        <f t="shared" si="60"/>
        <v>6209717.5</v>
      </c>
      <c r="N351" s="10">
        <f t="shared" si="57"/>
        <v>3776213</v>
      </c>
      <c r="O351" s="11">
        <f t="shared" si="58"/>
        <v>107891.8</v>
      </c>
      <c r="P351" s="24">
        <f t="shared" si="54"/>
        <v>9985930.5</v>
      </c>
    </row>
    <row r="352" spans="1:16">
      <c r="A352" s="13" t="s">
        <v>1310</v>
      </c>
      <c r="B352" s="18">
        <f>VLOOKUP(A352,TypeIDs!B:C,2,FALSE)</f>
        <v>2539</v>
      </c>
      <c r="C352" s="43">
        <v>970000</v>
      </c>
      <c r="D352" s="43">
        <f t="shared" si="51"/>
        <v>1017665</v>
      </c>
      <c r="E352" s="42">
        <f>INDEX(MARKET_INPUT[Column1.price],MATCH(B352,MARKET_INPUT[Column1.type_id]))</f>
        <v>1689000</v>
      </c>
      <c r="F352" s="42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404</v>
      </c>
      <c r="J352" s="21">
        <f t="shared" si="56"/>
        <v>14</v>
      </c>
      <c r="K352" s="20">
        <f t="shared" si="53"/>
        <v>70</v>
      </c>
      <c r="L352" s="8">
        <f t="shared" si="59"/>
        <v>1.5858258857286043</v>
      </c>
      <c r="M352" s="9">
        <f t="shared" si="60"/>
        <v>14247310</v>
      </c>
      <c r="N352" s="10">
        <f t="shared" si="57"/>
        <v>8346443</v>
      </c>
      <c r="O352" s="11">
        <f t="shared" si="58"/>
        <v>119234.9</v>
      </c>
      <c r="P352" s="24">
        <f t="shared" si="54"/>
        <v>22593753</v>
      </c>
    </row>
    <row r="353" spans="1:16">
      <c r="A353" s="13" t="s">
        <v>1855</v>
      </c>
      <c r="B353" s="18">
        <f>VLOOKUP(A353,TypeIDs!B:C,2,FALSE)</f>
        <v>3130</v>
      </c>
      <c r="C353" s="43">
        <v>2275000</v>
      </c>
      <c r="D353" s="43">
        <f t="shared" si="51"/>
        <v>2385237.5</v>
      </c>
      <c r="E353" s="42">
        <f>INDEX(MARKET_INPUT[Column1.price],MATCH(B353,MARKET_INPUT[Column1.type_id]))</f>
        <v>3494000</v>
      </c>
      <c r="F353" s="42">
        <f t="shared" si="52"/>
        <v>3338517</v>
      </c>
      <c r="G353" s="19">
        <f>VLOOKUP(B353,TypeIDs!C:D,2,FALSE)</f>
        <v>10</v>
      </c>
      <c r="H353" s="15">
        <v>2</v>
      </c>
      <c r="I353" s="17">
        <f t="shared" si="55"/>
        <v>936</v>
      </c>
      <c r="J353" s="21">
        <f t="shared" si="56"/>
        <v>14</v>
      </c>
      <c r="K353" s="20">
        <f t="shared" si="53"/>
        <v>140</v>
      </c>
      <c r="L353" s="8">
        <f t="shared" si="59"/>
        <v>1.3996581053249415</v>
      </c>
      <c r="M353" s="9">
        <f t="shared" si="60"/>
        <v>33393325</v>
      </c>
      <c r="N353" s="10">
        <f t="shared" si="57"/>
        <v>13345913</v>
      </c>
      <c r="O353" s="11">
        <f t="shared" si="58"/>
        <v>95327.95</v>
      </c>
      <c r="P353" s="24">
        <f t="shared" si="54"/>
        <v>46739238</v>
      </c>
    </row>
    <row r="354" spans="1:16">
      <c r="A354" s="41" t="s">
        <v>1863</v>
      </c>
      <c r="B354" s="18">
        <f>VLOOKUP(A354,TypeIDs!B:C,2,FALSE)</f>
        <v>3138</v>
      </c>
      <c r="C354" s="43">
        <v>2857000</v>
      </c>
      <c r="D354" s="43">
        <f t="shared" si="51"/>
        <v>2993136.5</v>
      </c>
      <c r="E354" s="42">
        <f>INDEX(MARKET_INPUT[Column1.price],MATCH(B354,MARKET_INPUT[Column1.type_id]))</f>
        <v>3595000</v>
      </c>
      <c r="F354" s="42">
        <f t="shared" si="52"/>
        <v>3435022.5</v>
      </c>
      <c r="G354" s="19">
        <f>VLOOKUP(B354,TypeIDs!C:D,2,FALSE)</f>
        <v>10</v>
      </c>
      <c r="H354" s="15">
        <v>1</v>
      </c>
      <c r="I354" s="17">
        <f t="shared" si="55"/>
        <v>594.4</v>
      </c>
      <c r="J354" s="21">
        <f t="shared" si="56"/>
        <v>7</v>
      </c>
      <c r="K354" s="20">
        <f t="shared" si="53"/>
        <v>70</v>
      </c>
      <c r="L354" s="8">
        <f t="shared" si="59"/>
        <v>1.1476330932451628</v>
      </c>
      <c r="M354" s="9">
        <f t="shared" si="60"/>
        <v>20951955.5</v>
      </c>
      <c r="N354" s="10">
        <f t="shared" si="57"/>
        <v>3093202</v>
      </c>
      <c r="O354" s="11">
        <f t="shared" si="58"/>
        <v>44188.6</v>
      </c>
      <c r="P354" s="24">
        <f t="shared" si="54"/>
        <v>24045157.5</v>
      </c>
    </row>
    <row r="355" spans="1:16">
      <c r="A355" s="26" t="s">
        <v>1871</v>
      </c>
      <c r="B355" s="18">
        <f>VLOOKUP(A355,TypeIDs!B:C,2,FALSE)</f>
        <v>3146</v>
      </c>
      <c r="C355" s="43">
        <v>3160000</v>
      </c>
      <c r="D355" s="43">
        <f t="shared" si="51"/>
        <v>3309620</v>
      </c>
      <c r="E355" s="42">
        <f>INDEX(MARKET_INPUT[Column1.price],MATCH(B355,MARKET_INPUT[Column1.type_id]))</f>
        <v>4338000</v>
      </c>
      <c r="F355" s="42">
        <f t="shared" si="52"/>
        <v>4144959</v>
      </c>
      <c r="G355" s="19">
        <f>VLOOKUP(B355,TypeIDs!C:D,2,FALSE)</f>
        <v>10</v>
      </c>
      <c r="H355" s="15">
        <v>6</v>
      </c>
      <c r="I355" s="17">
        <f t="shared" si="55"/>
        <v>3830</v>
      </c>
      <c r="J355" s="21">
        <f t="shared" si="56"/>
        <v>42</v>
      </c>
      <c r="K355" s="20">
        <f t="shared" si="53"/>
        <v>420</v>
      </c>
      <c r="L355" s="8">
        <f t="shared" si="59"/>
        <v>1.2523972540654214</v>
      </c>
      <c r="M355" s="9">
        <f t="shared" si="60"/>
        <v>139004040</v>
      </c>
      <c r="N355" s="10">
        <f t="shared" si="57"/>
        <v>35084238</v>
      </c>
      <c r="O355" s="11">
        <f t="shared" si="58"/>
        <v>83533.899999999994</v>
      </c>
      <c r="P355" s="24">
        <f t="shared" si="54"/>
        <v>174088278</v>
      </c>
    </row>
    <row r="356" spans="1:16">
      <c r="A356" s="26" t="s">
        <v>1887</v>
      </c>
      <c r="B356" s="18">
        <f>VLOOKUP(A356,TypeIDs!B:C,2,FALSE)</f>
        <v>3162</v>
      </c>
      <c r="C356" s="43">
        <v>882300</v>
      </c>
      <c r="D356" s="43">
        <f t="shared" si="51"/>
        <v>926062.35</v>
      </c>
      <c r="E356" s="42">
        <f>INDEX(MARKET_INPUT[Column1.price],MATCH(B356,MARKET_INPUT[Column1.type_id]))</f>
        <v>700000</v>
      </c>
      <c r="F356" s="42">
        <f t="shared" si="52"/>
        <v>668850</v>
      </c>
      <c r="G356" s="19">
        <f>VLOOKUP(B356,TypeIDs!C:D,2,FALSE)</f>
        <v>5</v>
      </c>
      <c r="H356" s="15">
        <v>2</v>
      </c>
      <c r="I356" s="17">
        <f t="shared" si="55"/>
        <v>368.92</v>
      </c>
      <c r="J356" s="21">
        <f t="shared" si="56"/>
        <v>14</v>
      </c>
      <c r="K356" s="20">
        <f t="shared" si="53"/>
        <v>70</v>
      </c>
      <c r="L356" s="8">
        <f t="shared" si="59"/>
        <v>0.72225158489598462</v>
      </c>
      <c r="M356" s="9">
        <f t="shared" si="60"/>
        <v>12964872.9</v>
      </c>
      <c r="N356" s="10">
        <f t="shared" si="57"/>
        <v>-3600972.8999999994</v>
      </c>
      <c r="O356" s="11">
        <f t="shared" si="58"/>
        <v>-51442.469999999994</v>
      </c>
      <c r="P356" s="24">
        <f t="shared" si="54"/>
        <v>9363900</v>
      </c>
    </row>
    <row r="357" spans="1:16">
      <c r="A357" s="26" t="s">
        <v>1903</v>
      </c>
      <c r="B357" s="18">
        <f>VLOOKUP(A357,TypeIDs!B:C,2,FALSE)</f>
        <v>3178</v>
      </c>
      <c r="C357" s="43">
        <v>1022000</v>
      </c>
      <c r="D357" s="43">
        <f t="shared" si="51"/>
        <v>1071979</v>
      </c>
      <c r="E357" s="42">
        <f>INDEX(MARKET_INPUT[Column1.price],MATCH(B357,MARKET_INPUT[Column1.type_id]))</f>
        <v>1500000</v>
      </c>
      <c r="F357" s="42">
        <f t="shared" si="52"/>
        <v>1433250</v>
      </c>
      <c r="G357" s="19">
        <f>VLOOKUP(B357,TypeIDs!C:D,2,FALSE)</f>
        <v>5</v>
      </c>
      <c r="H357" s="15">
        <v>11</v>
      </c>
      <c r="I357" s="17">
        <f t="shared" si="55"/>
        <v>2291.4</v>
      </c>
      <c r="J357" s="21">
        <f t="shared" si="56"/>
        <v>77</v>
      </c>
      <c r="K357" s="20">
        <f t="shared" si="53"/>
        <v>385</v>
      </c>
      <c r="L357" s="8">
        <f t="shared" si="59"/>
        <v>1.3370131317870966</v>
      </c>
      <c r="M357" s="9">
        <f t="shared" si="60"/>
        <v>82542383</v>
      </c>
      <c r="N357" s="10">
        <f t="shared" si="57"/>
        <v>27817867</v>
      </c>
      <c r="O357" s="11">
        <f t="shared" si="58"/>
        <v>72254.2</v>
      </c>
      <c r="P357" s="24">
        <f t="shared" si="54"/>
        <v>110360250</v>
      </c>
    </row>
    <row r="358" spans="1:16">
      <c r="A358" s="26" t="s">
        <v>1807</v>
      </c>
      <c r="B358" s="18">
        <f>VLOOKUP(A358,TypeIDs!B:C,2,FALSE)</f>
        <v>3082</v>
      </c>
      <c r="C358" s="43">
        <v>3139000</v>
      </c>
      <c r="D358" s="43">
        <f t="shared" si="51"/>
        <v>3287685.5</v>
      </c>
      <c r="E358" s="42">
        <f>INDEX(MARKET_INPUT[Column1.price],MATCH(B358,MARKET_INPUT[Column1.type_id]))</f>
        <v>3283000</v>
      </c>
      <c r="F358" s="42">
        <f t="shared" si="52"/>
        <v>3136906.5</v>
      </c>
      <c r="G358" s="19">
        <f>VLOOKUP(B358,TypeIDs!C:D,2,FALSE)</f>
        <v>10</v>
      </c>
      <c r="H358" s="15">
        <v>6</v>
      </c>
      <c r="I358" s="17">
        <f t="shared" si="55"/>
        <v>3804.7999999999997</v>
      </c>
      <c r="J358" s="21">
        <f t="shared" si="56"/>
        <v>42</v>
      </c>
      <c r="K358" s="20">
        <f t="shared" si="53"/>
        <v>420</v>
      </c>
      <c r="L358" s="8">
        <f t="shared" si="59"/>
        <v>0.95413825318753875</v>
      </c>
      <c r="M358" s="9">
        <f t="shared" si="60"/>
        <v>138082791</v>
      </c>
      <c r="N358" s="10">
        <f t="shared" si="57"/>
        <v>-6332718</v>
      </c>
      <c r="O358" s="11">
        <f t="shared" si="58"/>
        <v>-15077.9</v>
      </c>
      <c r="P358" s="24">
        <f t="shared" si="54"/>
        <v>131750073</v>
      </c>
    </row>
    <row r="359" spans="1:16">
      <c r="A359" s="41" t="s">
        <v>9088</v>
      </c>
      <c r="B359" s="18">
        <f>VLOOKUP(A359,TypeIDs!B:C,2,FALSE)</f>
        <v>19739</v>
      </c>
      <c r="C359" s="43">
        <v>2800000</v>
      </c>
      <c r="D359" s="43">
        <f t="shared" si="51"/>
        <v>2942600</v>
      </c>
      <c r="E359" s="42">
        <f>INDEX(MARKET_INPUT[Column1.price],MATCH(B359,MARKET_INPUT[Column1.type_id]))</f>
        <v>4196000</v>
      </c>
      <c r="F359" s="42">
        <f t="shared" si="52"/>
        <v>4009278</v>
      </c>
      <c r="G359" s="19">
        <f>VLOOKUP(B359,TypeIDs!C:D,2,FALSE)</f>
        <v>20</v>
      </c>
      <c r="H359" s="15">
        <v>1</v>
      </c>
      <c r="I359" s="17">
        <f t="shared" si="55"/>
        <v>603</v>
      </c>
      <c r="J359" s="21">
        <f t="shared" si="56"/>
        <v>7</v>
      </c>
      <c r="K359" s="20">
        <f t="shared" si="53"/>
        <v>140</v>
      </c>
      <c r="L359" s="8">
        <f t="shared" si="59"/>
        <v>1.3624950723849656</v>
      </c>
      <c r="M359" s="9">
        <f t="shared" si="60"/>
        <v>20598200</v>
      </c>
      <c r="N359" s="10">
        <f t="shared" si="57"/>
        <v>7466746</v>
      </c>
      <c r="O359" s="11">
        <f t="shared" si="58"/>
        <v>53333.9</v>
      </c>
      <c r="P359" s="24">
        <f t="shared" si="54"/>
        <v>28064946</v>
      </c>
    </row>
    <row r="360" spans="1:16">
      <c r="A360" s="26" t="s">
        <v>13373</v>
      </c>
      <c r="B360" s="18">
        <f>VLOOKUP(A360,TypeIDs!B:C,2,FALSE)</f>
        <v>25715</v>
      </c>
      <c r="C360" s="43">
        <v>1570000</v>
      </c>
      <c r="D360" s="43">
        <f t="shared" si="51"/>
        <v>1648865</v>
      </c>
      <c r="E360" s="42">
        <f>INDEX(MARKET_INPUT[Column1.price],MATCH(B360,MARKET_INPUT[Column1.type_id]))</f>
        <v>2998000</v>
      </c>
      <c r="F360" s="42">
        <f t="shared" si="52"/>
        <v>2864589</v>
      </c>
      <c r="G360" s="19">
        <f>VLOOKUP(B360,TypeIDs!C:D,2,FALSE)</f>
        <v>10</v>
      </c>
      <c r="H360" s="15">
        <v>7</v>
      </c>
      <c r="I360" s="17">
        <f t="shared" si="55"/>
        <v>2239</v>
      </c>
      <c r="J360" s="21">
        <f t="shared" si="56"/>
        <v>49</v>
      </c>
      <c r="K360" s="20">
        <f t="shared" si="53"/>
        <v>490</v>
      </c>
      <c r="L360" s="8">
        <f t="shared" si="59"/>
        <v>1.7373096038790319</v>
      </c>
      <c r="M360" s="9">
        <f t="shared" si="60"/>
        <v>80794385</v>
      </c>
      <c r="N360" s="10">
        <f t="shared" si="57"/>
        <v>59570476</v>
      </c>
      <c r="O360" s="11">
        <f t="shared" si="58"/>
        <v>121572.4</v>
      </c>
      <c r="P360" s="24">
        <f t="shared" si="54"/>
        <v>140364861</v>
      </c>
    </row>
    <row r="361" spans="1:16">
      <c r="A361" s="26" t="s">
        <v>3468</v>
      </c>
      <c r="B361" s="18">
        <f>VLOOKUP(A361,TypeIDs!B:C,2,FALSE)</f>
        <v>8105</v>
      </c>
      <c r="C361" s="43">
        <v>2899000</v>
      </c>
      <c r="D361" s="43">
        <f t="shared" si="51"/>
        <v>3037005.5</v>
      </c>
      <c r="E361" s="42">
        <f>INDEX(MARKET_INPUT[Column1.price],MATCH(B361,MARKET_INPUT[Column1.type_id]))</f>
        <v>2640000</v>
      </c>
      <c r="F361" s="42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1768.3999999999999</v>
      </c>
      <c r="J361" s="21">
        <f t="shared" si="56"/>
        <v>21</v>
      </c>
      <c r="K361" s="20">
        <f t="shared" si="53"/>
        <v>210</v>
      </c>
      <c r="L361" s="8">
        <f t="shared" si="59"/>
        <v>0.8305944786731535</v>
      </c>
      <c r="M361" s="9">
        <f t="shared" si="60"/>
        <v>63777115.5</v>
      </c>
      <c r="N361" s="10">
        <f t="shared" si="57"/>
        <v>-10804195.5</v>
      </c>
      <c r="O361" s="11">
        <f t="shared" si="58"/>
        <v>-51448.55</v>
      </c>
      <c r="P361" s="24">
        <f t="shared" si="54"/>
        <v>52972920</v>
      </c>
    </row>
    <row r="362" spans="1:16">
      <c r="A362" s="26" t="s">
        <v>1191</v>
      </c>
      <c r="B362" s="18">
        <f>VLOOKUP(A362,TypeIDs!B:C,2,FALSE)</f>
        <v>2410</v>
      </c>
      <c r="C362" s="43">
        <v>1368000</v>
      </c>
      <c r="D362" s="43">
        <f t="shared" si="51"/>
        <v>1437876</v>
      </c>
      <c r="E362" s="42">
        <f>INDEX(MARKET_INPUT[Column1.price],MATCH(B362,MARKET_INPUT[Column1.type_id]))</f>
        <v>1899000</v>
      </c>
      <c r="F362" s="42">
        <f t="shared" si="52"/>
        <v>1814494.5</v>
      </c>
      <c r="G362" s="19">
        <f>VLOOKUP(B362,TypeIDs!C:D,2,FALSE)</f>
        <v>10</v>
      </c>
      <c r="H362" s="15">
        <v>12</v>
      </c>
      <c r="I362" s="17">
        <f t="shared" si="55"/>
        <v>3339.2</v>
      </c>
      <c r="J362" s="21">
        <f t="shared" si="56"/>
        <v>84</v>
      </c>
      <c r="K362" s="20">
        <f t="shared" si="53"/>
        <v>840</v>
      </c>
      <c r="L362" s="8">
        <f t="shared" si="59"/>
        <v>1.2619269672767333</v>
      </c>
      <c r="M362" s="9">
        <f t="shared" si="60"/>
        <v>120781584</v>
      </c>
      <c r="N362" s="10">
        <f t="shared" si="57"/>
        <v>31635954</v>
      </c>
      <c r="O362" s="11">
        <f t="shared" si="58"/>
        <v>37661.85</v>
      </c>
      <c r="P362" s="24">
        <f t="shared" si="54"/>
        <v>152417538</v>
      </c>
    </row>
    <row r="363" spans="1:16">
      <c r="A363" s="26" t="s">
        <v>1186</v>
      </c>
      <c r="B363" s="18">
        <f>VLOOKUP(A363,TypeIDs!B:C,2,FALSE)</f>
        <v>2404</v>
      </c>
      <c r="C363" s="43">
        <v>1194000</v>
      </c>
      <c r="D363" s="43">
        <f t="shared" si="51"/>
        <v>1251633</v>
      </c>
      <c r="E363" s="42">
        <f>INDEX(MARKET_INPUT[Column1.price],MATCH(B363,MARKET_INPUT[Column1.type_id]))</f>
        <v>1099000</v>
      </c>
      <c r="F363" s="42">
        <f t="shared" si="52"/>
        <v>1050094.5</v>
      </c>
      <c r="G363" s="19">
        <f>VLOOKUP(B363,TypeIDs!C:D,2,FALSE)</f>
        <v>5</v>
      </c>
      <c r="H363" s="15">
        <v>5</v>
      </c>
      <c r="I363" s="17">
        <f t="shared" si="55"/>
        <v>1219</v>
      </c>
      <c r="J363" s="21">
        <f t="shared" si="56"/>
        <v>35</v>
      </c>
      <c r="K363" s="20">
        <f t="shared" si="53"/>
        <v>175</v>
      </c>
      <c r="L363" s="8">
        <f t="shared" si="59"/>
        <v>0.838979557106596</v>
      </c>
      <c r="M363" s="9">
        <f t="shared" si="60"/>
        <v>43807155</v>
      </c>
      <c r="N363" s="10">
        <f t="shared" si="57"/>
        <v>-7053847.5</v>
      </c>
      <c r="O363" s="11">
        <f t="shared" si="58"/>
        <v>-40307.699999999997</v>
      </c>
      <c r="P363" s="24">
        <f t="shared" si="54"/>
        <v>36753307.5</v>
      </c>
    </row>
    <row r="364" spans="1:16">
      <c r="A364" s="26" t="s">
        <v>19169</v>
      </c>
      <c r="B364" s="18">
        <f>VLOOKUP(A364,TypeIDs!B:C,2,FALSE)</f>
        <v>33450</v>
      </c>
      <c r="C364" s="43">
        <v>2690000</v>
      </c>
      <c r="D364" s="43">
        <f t="shared" si="51"/>
        <v>2827705</v>
      </c>
      <c r="E364" s="42">
        <f>INDEX(MARKET_INPUT[Column1.price],MATCH(B364,MARKET_INPUT[Column1.type_id]))</f>
        <v>2999000</v>
      </c>
      <c r="F364" s="42">
        <f t="shared" si="52"/>
        <v>2865544.5</v>
      </c>
      <c r="G364" s="19">
        <f>VLOOKUP(B364,TypeIDs!C:D,2,FALSE)</f>
        <v>20</v>
      </c>
      <c r="H364" s="15">
        <v>2</v>
      </c>
      <c r="I364" s="17">
        <f t="shared" si="55"/>
        <v>1122</v>
      </c>
      <c r="J364" s="21">
        <f t="shared" si="56"/>
        <v>14</v>
      </c>
      <c r="K364" s="20">
        <f t="shared" si="53"/>
        <v>280</v>
      </c>
      <c r="L364" s="8">
        <f t="shared" si="59"/>
        <v>1.0133817000005305</v>
      </c>
      <c r="M364" s="9">
        <f t="shared" si="60"/>
        <v>39587870</v>
      </c>
      <c r="N364" s="10">
        <f t="shared" si="57"/>
        <v>529753</v>
      </c>
      <c r="O364" s="11">
        <f t="shared" si="58"/>
        <v>1891.9749999999999</v>
      </c>
      <c r="P364" s="24">
        <f t="shared" si="54"/>
        <v>40117623</v>
      </c>
    </row>
    <row r="365" spans="1:16">
      <c r="A365" s="26" t="s">
        <v>829</v>
      </c>
      <c r="B365" s="18">
        <f>VLOOKUP(A365,TypeIDs!B:C,2,FALSE)</f>
        <v>1877</v>
      </c>
      <c r="C365" s="43">
        <v>958300</v>
      </c>
      <c r="D365" s="43">
        <f t="shared" si="51"/>
        <v>1009944.35</v>
      </c>
      <c r="E365" s="42">
        <f>INDEX(MARKET_INPUT[Column1.price],MATCH(B365,MARKET_INPUT[Column1.type_id]))</f>
        <v>848000</v>
      </c>
      <c r="F365" s="42">
        <f t="shared" si="52"/>
        <v>810264</v>
      </c>
      <c r="G365" s="19">
        <f>VLOOKUP(B365,TypeIDs!C:D,2,FALSE)</f>
        <v>10</v>
      </c>
      <c r="H365" s="15">
        <v>9</v>
      </c>
      <c r="I365" s="17">
        <f t="shared" si="55"/>
        <v>1771.94</v>
      </c>
      <c r="J365" s="21">
        <f t="shared" si="56"/>
        <v>63</v>
      </c>
      <c r="K365" s="20">
        <f t="shared" si="53"/>
        <v>630</v>
      </c>
      <c r="L365" s="8">
        <f t="shared" si="59"/>
        <v>0.80228578931106453</v>
      </c>
      <c r="M365" s="9">
        <f t="shared" si="60"/>
        <v>63626494.049999997</v>
      </c>
      <c r="N365" s="10">
        <f t="shared" si="57"/>
        <v>-12579862.049999999</v>
      </c>
      <c r="O365" s="11">
        <f t="shared" si="58"/>
        <v>-19968.034999999996</v>
      </c>
      <c r="P365" s="24">
        <f t="shared" si="54"/>
        <v>51046632</v>
      </c>
    </row>
    <row r="366" spans="1:16">
      <c r="A366" s="26" t="s">
        <v>7145</v>
      </c>
      <c r="B366" s="18">
        <f>VLOOKUP(A366,TypeIDs!B:C,2,FALSE)</f>
        <v>16527</v>
      </c>
      <c r="C366" s="43">
        <v>391900</v>
      </c>
      <c r="D366" s="43">
        <f t="shared" si="51"/>
        <v>413839.55</v>
      </c>
      <c r="E366" s="42">
        <f>INDEX(MARKET_INPUT[Column1.price],MATCH(B366,MARKET_INPUT[Column1.type_id]))</f>
        <v>409700</v>
      </c>
      <c r="F366" s="42">
        <f t="shared" si="52"/>
        <v>391468.35</v>
      </c>
      <c r="G366" s="19">
        <f>VLOOKUP(B366,TypeIDs!C:D,2,FALSE)</f>
        <v>5</v>
      </c>
      <c r="H366" s="15">
        <v>3</v>
      </c>
      <c r="I366" s="17">
        <f t="shared" si="55"/>
        <v>254.14</v>
      </c>
      <c r="J366" s="21">
        <f t="shared" si="56"/>
        <v>21</v>
      </c>
      <c r="K366" s="20">
        <f t="shared" si="53"/>
        <v>105</v>
      </c>
      <c r="L366" s="8">
        <f t="shared" si="59"/>
        <v>0.94594233441438835</v>
      </c>
      <c r="M366" s="9">
        <f t="shared" si="60"/>
        <v>8690630.5499999989</v>
      </c>
      <c r="N366" s="10">
        <f t="shared" si="57"/>
        <v>-469795.20000000024</v>
      </c>
      <c r="O366" s="11">
        <f t="shared" si="58"/>
        <v>-4474.2400000000025</v>
      </c>
      <c r="P366" s="24">
        <f t="shared" si="54"/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43">
        <v>432500</v>
      </c>
      <c r="D367" s="43">
        <f t="shared" si="51"/>
        <v>456246.25</v>
      </c>
      <c r="E367" s="42">
        <f>INDEX(MARKET_INPUT[Column1.price],MATCH(B367,MARKET_INPUT[Column1.type_id]))</f>
        <v>799000</v>
      </c>
      <c r="F367" s="42">
        <f t="shared" si="52"/>
        <v>763444.5</v>
      </c>
      <c r="G367" s="19">
        <f>VLOOKUP(B367,TypeIDs!C:D,2,FALSE)</f>
        <v>5</v>
      </c>
      <c r="H367" s="15">
        <v>5</v>
      </c>
      <c r="I367" s="17">
        <f t="shared" si="55"/>
        <v>457.5</v>
      </c>
      <c r="J367" s="21">
        <f t="shared" si="56"/>
        <v>35</v>
      </c>
      <c r="K367" s="20">
        <f t="shared" si="53"/>
        <v>175</v>
      </c>
      <c r="L367" s="8">
        <f t="shared" si="59"/>
        <v>1.6733167669871258</v>
      </c>
      <c r="M367" s="9">
        <f t="shared" si="60"/>
        <v>15968618.75</v>
      </c>
      <c r="N367" s="10">
        <f t="shared" si="57"/>
        <v>10751938.75</v>
      </c>
      <c r="O367" s="11">
        <f t="shared" si="58"/>
        <v>61439.65</v>
      </c>
      <c r="P367" s="24">
        <f t="shared" si="54"/>
        <v>26720557.5</v>
      </c>
    </row>
    <row r="368" spans="1:16">
      <c r="A368" s="41" t="s">
        <v>3471</v>
      </c>
      <c r="B368" s="18">
        <f>VLOOKUP(A368,TypeIDs!B:C,2,FALSE)</f>
        <v>8117</v>
      </c>
      <c r="C368" s="43">
        <v>68000</v>
      </c>
      <c r="D368" s="43">
        <f t="shared" si="51"/>
        <v>89026</v>
      </c>
      <c r="E368" s="42">
        <f>INDEX(MARKET_INPUT[Column1.price],MATCH(B368,MARKET_INPUT[Column1.type_id]))</f>
        <v>184500</v>
      </c>
      <c r="F368" s="42">
        <f t="shared" si="52"/>
        <v>176289.75</v>
      </c>
      <c r="G368" s="19">
        <f>VLOOKUP(B368,TypeIDs!C:D,2,FALSE)</f>
        <v>20</v>
      </c>
      <c r="H368" s="15">
        <v>3</v>
      </c>
      <c r="I368" s="17">
        <f t="shared" si="55"/>
        <v>89.8</v>
      </c>
      <c r="J368" s="21">
        <f t="shared" si="56"/>
        <v>21</v>
      </c>
      <c r="K368" s="20">
        <f t="shared" si="53"/>
        <v>420</v>
      </c>
      <c r="L368" s="8">
        <f t="shared" si="59"/>
        <v>1.9802052209466898</v>
      </c>
      <c r="M368" s="9">
        <f t="shared" si="60"/>
        <v>1869546</v>
      </c>
      <c r="N368" s="10">
        <f t="shared" si="57"/>
        <v>1832538.75</v>
      </c>
      <c r="O368" s="11">
        <f t="shared" si="58"/>
        <v>4363.1875</v>
      </c>
      <c r="P368" s="24">
        <f t="shared" si="54"/>
        <v>3702084.75</v>
      </c>
    </row>
    <row r="369" spans="1:16">
      <c r="A369" s="26" t="s">
        <v>31409</v>
      </c>
      <c r="B369" s="18">
        <f>VLOOKUP(A369,TypeIDs!B:C,2,FALSE)</f>
        <v>47914</v>
      </c>
      <c r="C369" s="43">
        <v>21460000</v>
      </c>
      <c r="D369" s="43">
        <f t="shared" si="51"/>
        <v>22419470</v>
      </c>
      <c r="E369" s="42">
        <f>INDEX(MARKET_INPUT[Column1.price],MATCH(B369,MARKET_INPUT[Column1.type_id]))</f>
        <v>30990000</v>
      </c>
      <c r="F369" s="42">
        <f t="shared" si="52"/>
        <v>29610945</v>
      </c>
      <c r="G369" s="19">
        <f>VLOOKUP(B369,TypeIDs!C:D,2,FALSE)</f>
        <v>5</v>
      </c>
      <c r="H369" s="15">
        <v>2</v>
      </c>
      <c r="I369" s="17">
        <f t="shared" si="55"/>
        <v>8600</v>
      </c>
      <c r="J369" s="21">
        <f t="shared" si="56"/>
        <v>14</v>
      </c>
      <c r="K369" s="20">
        <f t="shared" si="53"/>
        <v>70</v>
      </c>
      <c r="L369" s="8">
        <f t="shared" si="59"/>
        <v>1.3207691796460843</v>
      </c>
      <c r="M369" s="9">
        <f t="shared" si="60"/>
        <v>313872580</v>
      </c>
      <c r="N369" s="10">
        <f t="shared" si="57"/>
        <v>100680650</v>
      </c>
      <c r="O369" s="11">
        <f t="shared" si="58"/>
        <v>1438295</v>
      </c>
      <c r="P369" s="24">
        <f t="shared" si="54"/>
        <v>414553230</v>
      </c>
    </row>
    <row r="370" spans="1:16">
      <c r="A370" s="26" t="s">
        <v>1705</v>
      </c>
      <c r="B370" s="18">
        <f>VLOOKUP(A370,TypeIDs!B:C,2,FALSE)</f>
        <v>2969</v>
      </c>
      <c r="C370" s="43">
        <v>2788000</v>
      </c>
      <c r="D370" s="43">
        <f t="shared" si="51"/>
        <v>2921066</v>
      </c>
      <c r="E370" s="42">
        <f>INDEX(MARKET_INPUT[Column1.price],MATCH(B370,MARKET_INPUT[Column1.type_id]))</f>
        <v>3000000</v>
      </c>
      <c r="F370" s="42">
        <f t="shared" si="52"/>
        <v>2866500</v>
      </c>
      <c r="G370" s="19">
        <f>VLOOKUP(B370,TypeIDs!C:D,2,FALSE)</f>
        <v>10</v>
      </c>
      <c r="H370" s="15">
        <v>7</v>
      </c>
      <c r="I370" s="17">
        <f t="shared" si="55"/>
        <v>3944.2</v>
      </c>
      <c r="J370" s="21">
        <f t="shared" si="56"/>
        <v>49</v>
      </c>
      <c r="K370" s="20">
        <f t="shared" si="53"/>
        <v>490</v>
      </c>
      <c r="L370" s="8">
        <f t="shared" si="59"/>
        <v>0.98131983323896144</v>
      </c>
      <c r="M370" s="9">
        <f t="shared" si="60"/>
        <v>143132234</v>
      </c>
      <c r="N370" s="10">
        <f t="shared" si="57"/>
        <v>-2673734</v>
      </c>
      <c r="O370" s="11">
        <f t="shared" si="58"/>
        <v>-5456.6</v>
      </c>
      <c r="P370" s="24">
        <f t="shared" si="54"/>
        <v>140458500</v>
      </c>
    </row>
    <row r="371" spans="1:16">
      <c r="A371" s="26" t="s">
        <v>1713</v>
      </c>
      <c r="B371" s="18">
        <f>VLOOKUP(A371,TypeIDs!B:C,2,FALSE)</f>
        <v>2977</v>
      </c>
      <c r="C371" s="43">
        <v>1249000</v>
      </c>
      <c r="D371" s="43">
        <f t="shared" si="51"/>
        <v>1309080.5</v>
      </c>
      <c r="E371" s="42">
        <f>INDEX(MARKET_INPUT[Column1.price],MATCH(B371,MARKET_INPUT[Column1.type_id]))</f>
        <v>1499000</v>
      </c>
      <c r="F371" s="42">
        <f t="shared" si="52"/>
        <v>1432294.5</v>
      </c>
      <c r="G371" s="19">
        <f>VLOOKUP(B371,TypeIDs!C:D,2,FALSE)</f>
        <v>5</v>
      </c>
      <c r="H371" s="15">
        <v>3</v>
      </c>
      <c r="I371" s="17">
        <f t="shared" si="55"/>
        <v>768.4</v>
      </c>
      <c r="J371" s="21">
        <f t="shared" si="56"/>
        <v>21</v>
      </c>
      <c r="K371" s="20">
        <f t="shared" si="53"/>
        <v>105</v>
      </c>
      <c r="L371" s="8">
        <f t="shared" si="59"/>
        <v>1.0941225539605852</v>
      </c>
      <c r="M371" s="9">
        <f t="shared" si="60"/>
        <v>27490690.5</v>
      </c>
      <c r="N371" s="10">
        <f t="shared" si="57"/>
        <v>2587494</v>
      </c>
      <c r="O371" s="11">
        <f t="shared" si="58"/>
        <v>24642.799999999999</v>
      </c>
      <c r="P371" s="24">
        <f t="shared" si="54"/>
        <v>30078184.5</v>
      </c>
    </row>
    <row r="372" spans="1:16">
      <c r="A372" s="26" t="s">
        <v>1640</v>
      </c>
      <c r="B372" s="18">
        <f>VLOOKUP(A372,TypeIDs!B:C,2,FALSE)</f>
        <v>2897</v>
      </c>
      <c r="C372" s="43">
        <v>2295000</v>
      </c>
      <c r="D372" s="43">
        <f t="shared" si="51"/>
        <v>2406127.5</v>
      </c>
      <c r="E372" s="42">
        <f>INDEX(MARKET_INPUT[Column1.price],MATCH(B372,MARKET_INPUT[Column1.type_id]))</f>
        <v>3239000</v>
      </c>
      <c r="F372" s="42">
        <f t="shared" si="52"/>
        <v>3094864.5</v>
      </c>
      <c r="G372" s="19">
        <f>VLOOKUP(B372,TypeIDs!C:D,2,FALSE)</f>
        <v>10</v>
      </c>
      <c r="H372" s="15">
        <v>3</v>
      </c>
      <c r="I372" s="17">
        <f t="shared" si="55"/>
        <v>1406</v>
      </c>
      <c r="J372" s="21">
        <f t="shared" si="56"/>
        <v>21</v>
      </c>
      <c r="K372" s="20">
        <f t="shared" si="53"/>
        <v>210</v>
      </c>
      <c r="L372" s="8">
        <f t="shared" si="59"/>
        <v>1.2862429360040148</v>
      </c>
      <c r="M372" s="9">
        <f t="shared" si="60"/>
        <v>50528677.5</v>
      </c>
      <c r="N372" s="10">
        <f t="shared" si="57"/>
        <v>14463477</v>
      </c>
      <c r="O372" s="11">
        <f t="shared" si="58"/>
        <v>68873.7</v>
      </c>
      <c r="P372" s="24">
        <f t="shared" si="54"/>
        <v>64992154.5</v>
      </c>
    </row>
    <row r="373" spans="1:16">
      <c r="A373" s="26" t="s">
        <v>1655</v>
      </c>
      <c r="B373" s="18">
        <f>VLOOKUP(A373,TypeIDs!B:C,2,FALSE)</f>
        <v>2913</v>
      </c>
      <c r="C373" s="43">
        <v>2732000</v>
      </c>
      <c r="D373" s="43">
        <f t="shared" si="51"/>
        <v>2862574</v>
      </c>
      <c r="E373" s="42">
        <f>INDEX(MARKET_INPUT[Column1.price],MATCH(B373,MARKET_INPUT[Column1.type_id]))</f>
        <v>3499000</v>
      </c>
      <c r="F373" s="42">
        <f t="shared" si="52"/>
        <v>3343294.5</v>
      </c>
      <c r="G373" s="19">
        <f>VLOOKUP(B373,TypeIDs!C:D,2,FALSE)</f>
        <v>10</v>
      </c>
      <c r="H373" s="15">
        <v>7</v>
      </c>
      <c r="I373" s="17">
        <f t="shared" si="55"/>
        <v>3865.7999999999997</v>
      </c>
      <c r="J373" s="21">
        <f t="shared" si="56"/>
        <v>49</v>
      </c>
      <c r="K373" s="20">
        <f t="shared" si="53"/>
        <v>490</v>
      </c>
      <c r="L373" s="8">
        <f t="shared" si="59"/>
        <v>1.1679329512529633</v>
      </c>
      <c r="M373" s="9">
        <f t="shared" si="60"/>
        <v>140266126</v>
      </c>
      <c r="N373" s="10">
        <f t="shared" si="57"/>
        <v>23555304.5</v>
      </c>
      <c r="O373" s="11">
        <f t="shared" si="58"/>
        <v>48072.05</v>
      </c>
      <c r="P373" s="24">
        <f t="shared" si="54"/>
        <v>163821430.5</v>
      </c>
    </row>
    <row r="374" spans="1:16">
      <c r="A374" s="26" t="s">
        <v>3572</v>
      </c>
      <c r="B374" s="18">
        <f>VLOOKUP(A374,TypeIDs!B:C,2,FALSE)</f>
        <v>8863</v>
      </c>
      <c r="C374" s="43">
        <v>700000</v>
      </c>
      <c r="D374" s="43">
        <f t="shared" si="51"/>
        <v>735650</v>
      </c>
      <c r="E374" s="42">
        <f>INDEX(MARKET_INPUT[Column1.price],MATCH(B374,MARKET_INPUT[Column1.type_id]))</f>
        <v>750000</v>
      </c>
      <c r="F374" s="42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296</v>
      </c>
      <c r="J374" s="21">
        <f t="shared" si="56"/>
        <v>14</v>
      </c>
      <c r="K374" s="20">
        <f t="shared" si="53"/>
        <v>70</v>
      </c>
      <c r="L374" s="8">
        <f t="shared" si="59"/>
        <v>0.97413851695779241</v>
      </c>
      <c r="M374" s="9">
        <f t="shared" si="60"/>
        <v>10299100</v>
      </c>
      <c r="N374" s="10">
        <f t="shared" si="57"/>
        <v>-266350</v>
      </c>
      <c r="O374" s="11">
        <f t="shared" si="58"/>
        <v>-3805</v>
      </c>
      <c r="P374" s="24">
        <f t="shared" si="54"/>
        <v>10032750</v>
      </c>
    </row>
    <row r="375" spans="1:16">
      <c r="A375" s="26" t="s">
        <v>1616</v>
      </c>
      <c r="B375" s="18">
        <f>VLOOKUP(A375,TypeIDs!B:C,2,FALSE)</f>
        <v>2873</v>
      </c>
      <c r="C375" s="43">
        <v>477400</v>
      </c>
      <c r="D375" s="43">
        <f t="shared" si="51"/>
        <v>503144.3</v>
      </c>
      <c r="E375" s="42">
        <f>INDEX(MARKET_INPUT[Column1.price],MATCH(B375,MARKET_INPUT[Column1.type_id]))</f>
        <v>405000</v>
      </c>
      <c r="F375" s="42">
        <f t="shared" si="52"/>
        <v>386977.5</v>
      </c>
      <c r="G375" s="19">
        <f>VLOOKUP(B375,TypeIDs!C:D,2,FALSE)</f>
        <v>5</v>
      </c>
      <c r="H375" s="15">
        <v>10</v>
      </c>
      <c r="I375" s="17">
        <f t="shared" si="55"/>
        <v>994.8</v>
      </c>
      <c r="J375" s="21">
        <f t="shared" si="56"/>
        <v>70</v>
      </c>
      <c r="K375" s="20">
        <f t="shared" si="53"/>
        <v>350</v>
      </c>
      <c r="L375" s="8">
        <f t="shared" si="59"/>
        <v>0.7691183225170195</v>
      </c>
      <c r="M375" s="9">
        <f t="shared" si="60"/>
        <v>35220101</v>
      </c>
      <c r="N375" s="10">
        <f t="shared" si="57"/>
        <v>-8131675.9999999991</v>
      </c>
      <c r="O375" s="11">
        <f t="shared" si="58"/>
        <v>-23233.359999999997</v>
      </c>
      <c r="P375" s="24">
        <f t="shared" si="54"/>
        <v>27088425</v>
      </c>
    </row>
    <row r="376" spans="1:16">
      <c r="A376" s="26" t="s">
        <v>1624</v>
      </c>
      <c r="B376" s="18">
        <f>VLOOKUP(A376,TypeIDs!B:C,2,FALSE)</f>
        <v>2881</v>
      </c>
      <c r="C376" s="43">
        <v>616200</v>
      </c>
      <c r="D376" s="43">
        <f t="shared" si="51"/>
        <v>648120.9</v>
      </c>
      <c r="E376" s="42">
        <f>INDEX(MARKET_INPUT[Column1.price],MATCH(B376,MARKET_INPUT[Column1.type_id]))</f>
        <v>974700</v>
      </c>
      <c r="F376" s="42">
        <f t="shared" si="52"/>
        <v>931325.85</v>
      </c>
      <c r="G376" s="19">
        <f>VLOOKUP(B376,TypeIDs!C:D,2,FALSE)</f>
        <v>5</v>
      </c>
      <c r="H376" s="15">
        <v>6</v>
      </c>
      <c r="I376" s="17">
        <f t="shared" si="55"/>
        <v>767.43999999999994</v>
      </c>
      <c r="J376" s="21">
        <f t="shared" si="56"/>
        <v>42</v>
      </c>
      <c r="K376" s="20">
        <f t="shared" si="53"/>
        <v>210</v>
      </c>
      <c r="L376" s="8">
        <f t="shared" si="59"/>
        <v>1.4369631499308231</v>
      </c>
      <c r="M376" s="9">
        <f t="shared" si="60"/>
        <v>27221077.800000001</v>
      </c>
      <c r="N376" s="10">
        <f t="shared" si="57"/>
        <v>11894607.899999999</v>
      </c>
      <c r="O376" s="11">
        <f t="shared" si="58"/>
        <v>56640.989999999991</v>
      </c>
      <c r="P376" s="24">
        <f t="shared" si="54"/>
        <v>39115685.700000003</v>
      </c>
    </row>
    <row r="377" spans="1:16">
      <c r="A377" s="26" t="s">
        <v>1632</v>
      </c>
      <c r="B377" s="18">
        <f>VLOOKUP(A377,TypeIDs!B:C,2,FALSE)</f>
        <v>2889</v>
      </c>
      <c r="C377" s="43">
        <v>900000</v>
      </c>
      <c r="D377" s="43">
        <f t="shared" si="51"/>
        <v>944550</v>
      </c>
      <c r="E377" s="42">
        <f>INDEX(MARKET_INPUT[Column1.price],MATCH(B377,MARKET_INPUT[Column1.type_id]))</f>
        <v>1123000</v>
      </c>
      <c r="F377" s="42">
        <f t="shared" si="52"/>
        <v>1073026.5</v>
      </c>
      <c r="G377" s="19">
        <f>VLOOKUP(B377,TypeIDs!C:D,2,FALSE)</f>
        <v>5</v>
      </c>
      <c r="H377" s="15">
        <v>7</v>
      </c>
      <c r="I377" s="17">
        <f t="shared" si="55"/>
        <v>1291</v>
      </c>
      <c r="J377" s="21">
        <f t="shared" si="56"/>
        <v>49</v>
      </c>
      <c r="K377" s="20">
        <f t="shared" si="53"/>
        <v>245</v>
      </c>
      <c r="L377" s="8">
        <f t="shared" si="59"/>
        <v>1.1360187390821026</v>
      </c>
      <c r="M377" s="9">
        <f t="shared" si="60"/>
        <v>46282950</v>
      </c>
      <c r="N377" s="10">
        <f t="shared" si="57"/>
        <v>6295348.5</v>
      </c>
      <c r="O377" s="11">
        <f t="shared" si="58"/>
        <v>25695.3</v>
      </c>
      <c r="P377" s="24">
        <f t="shared" si="54"/>
        <v>52578298.5</v>
      </c>
    </row>
    <row r="378" spans="1:16">
      <c r="A378" s="26" t="s">
        <v>10814</v>
      </c>
      <c r="B378" s="18">
        <f>VLOOKUP(A378,TypeIDs!B:C,2,FALSE)</f>
        <v>22291</v>
      </c>
      <c r="C378" s="43">
        <v>1199000</v>
      </c>
      <c r="D378" s="43">
        <f t="shared" si="51"/>
        <v>1256855.5</v>
      </c>
      <c r="E378" s="42">
        <f>INDEX(MARKET_INPUT[Column1.price],MATCH(B378,MARKET_INPUT[Column1.type_id]))</f>
        <v>1969000</v>
      </c>
      <c r="F378" s="42">
        <f t="shared" si="52"/>
        <v>1881379.5</v>
      </c>
      <c r="G378" s="19">
        <f>VLOOKUP(B378,TypeIDs!C:D,2,FALSE)</f>
        <v>5</v>
      </c>
      <c r="H378" s="15">
        <v>16</v>
      </c>
      <c r="I378" s="17">
        <f t="shared" si="55"/>
        <v>3894.8</v>
      </c>
      <c r="J378" s="21">
        <f t="shared" si="56"/>
        <v>112</v>
      </c>
      <c r="K378" s="20">
        <f t="shared" si="53"/>
        <v>560</v>
      </c>
      <c r="L378" s="8">
        <f t="shared" si="59"/>
        <v>1.4968940343579671</v>
      </c>
      <c r="M378" s="9">
        <f t="shared" si="60"/>
        <v>140767816</v>
      </c>
      <c r="N378" s="10">
        <f t="shared" si="57"/>
        <v>69946688</v>
      </c>
      <c r="O378" s="11">
        <f t="shared" si="58"/>
        <v>124904.8</v>
      </c>
      <c r="P378" s="24">
        <f t="shared" si="54"/>
        <v>210714504</v>
      </c>
    </row>
    <row r="379" spans="1:16">
      <c r="A379" s="26" t="s">
        <v>6486</v>
      </c>
      <c r="B379" s="18">
        <f>VLOOKUP(A379,TypeIDs!B:C,2,FALSE)</f>
        <v>15681</v>
      </c>
      <c r="C379" s="43">
        <v>102600000</v>
      </c>
      <c r="D379" s="43">
        <f t="shared" si="51"/>
        <v>107170200</v>
      </c>
      <c r="E379" s="42">
        <f>INDEX(MARKET_INPUT[Column1.price],MATCH(B379,MARKET_INPUT[Column1.type_id]))</f>
        <v>100000000</v>
      </c>
      <c r="F379" s="42">
        <f t="shared" si="52"/>
        <v>95550000</v>
      </c>
      <c r="G379" s="19">
        <f>VLOOKUP(B379,TypeIDs!C:D,2,FALSE)</f>
        <v>5</v>
      </c>
      <c r="H379" s="15">
        <v>1</v>
      </c>
      <c r="I379" s="17">
        <f t="shared" si="55"/>
        <v>20533</v>
      </c>
      <c r="J379" s="21">
        <f t="shared" si="56"/>
        <v>7</v>
      </c>
      <c r="K379" s="20">
        <f t="shared" si="53"/>
        <v>35</v>
      </c>
      <c r="L379" s="8">
        <f t="shared" si="59"/>
        <v>0.89157247070547596</v>
      </c>
      <c r="M379" s="9">
        <f t="shared" si="60"/>
        <v>750191400</v>
      </c>
      <c r="N379" s="10">
        <f t="shared" si="57"/>
        <v>-81341400</v>
      </c>
      <c r="O379" s="11">
        <f t="shared" si="58"/>
        <v>-2324040</v>
      </c>
      <c r="P379" s="24">
        <f t="shared" si="54"/>
        <v>668850000</v>
      </c>
    </row>
    <row r="380" spans="1:16">
      <c r="A380" s="26" t="s">
        <v>31406</v>
      </c>
      <c r="B380" s="18">
        <f>VLOOKUP(A380,TypeIDs!B:C,2,FALSE)</f>
        <v>47911</v>
      </c>
      <c r="C380" s="43">
        <v>2942000</v>
      </c>
      <c r="D380" s="43">
        <f t="shared" si="51"/>
        <v>3077419</v>
      </c>
      <c r="E380" s="42">
        <f>INDEX(MARKET_INPUT[Column1.price],MATCH(B380,MARKET_INPUT[Column1.type_id]))</f>
        <v>4999000</v>
      </c>
      <c r="F380" s="42">
        <f t="shared" si="52"/>
        <v>4776544.5</v>
      </c>
      <c r="G380" s="19">
        <f>VLOOKUP(B380,TypeIDs!C:D,2,FALSE)</f>
        <v>5</v>
      </c>
      <c r="H380" s="15">
        <v>5</v>
      </c>
      <c r="I380" s="17">
        <f t="shared" si="55"/>
        <v>2967</v>
      </c>
      <c r="J380" s="21">
        <f t="shared" si="56"/>
        <v>35</v>
      </c>
      <c r="K380" s="20">
        <f t="shared" si="53"/>
        <v>175</v>
      </c>
      <c r="L380" s="8">
        <f t="shared" si="59"/>
        <v>1.5521267984632576</v>
      </c>
      <c r="M380" s="9">
        <f t="shared" si="60"/>
        <v>107709665</v>
      </c>
      <c r="N380" s="10">
        <f t="shared" si="57"/>
        <v>59469392.5</v>
      </c>
      <c r="O380" s="11">
        <f t="shared" si="58"/>
        <v>339825.1</v>
      </c>
      <c r="P380" s="24">
        <f t="shared" si="54"/>
        <v>167179057.5</v>
      </c>
    </row>
    <row r="381" spans="1:16">
      <c r="A381" s="26" t="s">
        <v>251</v>
      </c>
      <c r="B381" s="18">
        <f>VLOOKUP(A381,TypeIDs!B:C,2,FALSE)</f>
        <v>519</v>
      </c>
      <c r="C381" s="43">
        <v>1097000</v>
      </c>
      <c r="D381" s="43">
        <f t="shared" si="51"/>
        <v>1150316.5</v>
      </c>
      <c r="E381" s="42">
        <f>INDEX(MARKET_INPUT[Column1.price],MATCH(B381,MARKET_INPUT[Column1.type_id]))</f>
        <v>1494000</v>
      </c>
      <c r="F381" s="42">
        <f t="shared" si="52"/>
        <v>1427517</v>
      </c>
      <c r="G381" s="19">
        <f>VLOOKUP(B381,TypeIDs!C:D,2,FALSE)</f>
        <v>5</v>
      </c>
      <c r="H381" s="15">
        <v>8</v>
      </c>
      <c r="I381" s="17">
        <f t="shared" si="55"/>
        <v>1789.2</v>
      </c>
      <c r="J381" s="21">
        <f t="shared" si="56"/>
        <v>56</v>
      </c>
      <c r="K381" s="20">
        <f t="shared" si="53"/>
        <v>280</v>
      </c>
      <c r="L381" s="8">
        <f t="shared" si="59"/>
        <v>1.2409775918192949</v>
      </c>
      <c r="M381" s="9">
        <f t="shared" si="60"/>
        <v>64417724</v>
      </c>
      <c r="N381" s="10">
        <f t="shared" si="57"/>
        <v>15523228</v>
      </c>
      <c r="O381" s="11">
        <f t="shared" si="58"/>
        <v>55440.1</v>
      </c>
      <c r="P381" s="24">
        <f t="shared" si="54"/>
        <v>79940952</v>
      </c>
    </row>
    <row r="382" spans="1:16">
      <c r="A382" s="41" t="s">
        <v>6609</v>
      </c>
      <c r="B382" s="18">
        <f>VLOOKUP(A382,TypeIDs!B:C,2,FALSE)</f>
        <v>15806</v>
      </c>
      <c r="C382" s="43">
        <v>92000000</v>
      </c>
      <c r="D382" s="43">
        <f t="shared" si="51"/>
        <v>96098500</v>
      </c>
      <c r="E382" s="42">
        <f>INDEX(MARKET_INPUT[Column1.price],MATCH(B382,MARKET_INPUT[Column1.type_id]))</f>
        <v>113700000</v>
      </c>
      <c r="F382" s="42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3690.6</v>
      </c>
      <c r="J382" s="21">
        <f t="shared" si="56"/>
        <v>1.4000000000000001</v>
      </c>
      <c r="K382" s="20">
        <f t="shared" si="53"/>
        <v>7</v>
      </c>
      <c r="L382" s="8">
        <f t="shared" si="59"/>
        <v>1.1305103617642316</v>
      </c>
      <c r="M382" s="9">
        <f t="shared" si="60"/>
        <v>134537900</v>
      </c>
      <c r="N382" s="10">
        <f t="shared" si="57"/>
        <v>17558590</v>
      </c>
      <c r="O382" s="11">
        <f t="shared" si="58"/>
        <v>2508370</v>
      </c>
      <c r="P382" s="24">
        <f t="shared" si="54"/>
        <v>152096490</v>
      </c>
    </row>
    <row r="383" spans="1:16">
      <c r="A383" s="26" t="s">
        <v>1152</v>
      </c>
      <c r="B383" s="18">
        <f>VLOOKUP(A383,TypeIDs!B:C,2,FALSE)</f>
        <v>2364</v>
      </c>
      <c r="C383" s="43">
        <v>1187000</v>
      </c>
      <c r="D383" s="43">
        <f t="shared" si="51"/>
        <v>1244321.5</v>
      </c>
      <c r="E383" s="42">
        <f>INDEX(MARKET_INPUT[Column1.price],MATCH(B383,MARKET_INPUT[Column1.type_id]))</f>
        <v>1167000</v>
      </c>
      <c r="F383" s="42">
        <f t="shared" si="52"/>
        <v>1115068.5</v>
      </c>
      <c r="G383" s="19">
        <f>VLOOKUP(B383,TypeIDs!C:D,2,FALSE)</f>
        <v>5</v>
      </c>
      <c r="H383" s="15">
        <v>5</v>
      </c>
      <c r="I383" s="17">
        <f t="shared" si="55"/>
        <v>1212</v>
      </c>
      <c r="J383" s="21">
        <f t="shared" si="56"/>
        <v>35</v>
      </c>
      <c r="K383" s="20">
        <f t="shared" si="53"/>
        <v>175</v>
      </c>
      <c r="L383" s="8">
        <f t="shared" si="59"/>
        <v>0.89612571992045464</v>
      </c>
      <c r="M383" s="9">
        <f t="shared" si="60"/>
        <v>43551252.5</v>
      </c>
      <c r="N383" s="10">
        <f t="shared" si="57"/>
        <v>-4523855</v>
      </c>
      <c r="O383" s="11">
        <f t="shared" si="58"/>
        <v>-25850.6</v>
      </c>
      <c r="P383" s="24">
        <f t="shared" si="54"/>
        <v>39027397.5</v>
      </c>
    </row>
    <row r="384" spans="1:16">
      <c r="A384" s="26" t="s">
        <v>3861</v>
      </c>
      <c r="B384" s="18">
        <f>VLOOKUP(A384,TypeIDs!B:C,2,FALSE)</f>
        <v>10190</v>
      </c>
      <c r="C384" s="43">
        <v>1146000</v>
      </c>
      <c r="D384" s="43">
        <f t="shared" si="51"/>
        <v>1201497</v>
      </c>
      <c r="E384" s="42">
        <f>INDEX(MARKET_INPUT[Column1.price],MATCH(B384,MARKET_INPUT[Column1.type_id]))</f>
        <v>1225000</v>
      </c>
      <c r="F384" s="42">
        <f t="shared" si="52"/>
        <v>1170487.5</v>
      </c>
      <c r="G384" s="19">
        <f>VLOOKUP(B384,TypeIDs!C:D,2,FALSE)</f>
        <v>5</v>
      </c>
      <c r="H384" s="15">
        <v>12</v>
      </c>
      <c r="I384" s="17">
        <f t="shared" si="55"/>
        <v>2796.4</v>
      </c>
      <c r="J384" s="21">
        <f t="shared" si="56"/>
        <v>84</v>
      </c>
      <c r="K384" s="20">
        <f t="shared" si="53"/>
        <v>420</v>
      </c>
      <c r="L384" s="8">
        <f t="shared" si="59"/>
        <v>0.97419094679387463</v>
      </c>
      <c r="M384" s="9">
        <f t="shared" si="60"/>
        <v>100925748</v>
      </c>
      <c r="N384" s="10">
        <f t="shared" si="57"/>
        <v>-2604798</v>
      </c>
      <c r="O384" s="11">
        <f t="shared" si="58"/>
        <v>-6201.9</v>
      </c>
      <c r="P384" s="24">
        <f t="shared" si="54"/>
        <v>98320950</v>
      </c>
    </row>
    <row r="385" spans="1:16">
      <c r="A385" s="26" t="s">
        <v>21246</v>
      </c>
      <c r="B385" s="18">
        <f>VLOOKUP(A385,TypeIDs!B:C,2,FALSE)</f>
        <v>35790</v>
      </c>
      <c r="C385" s="43">
        <v>1914000</v>
      </c>
      <c r="D385" s="43">
        <f t="shared" si="51"/>
        <v>2003673</v>
      </c>
      <c r="E385" s="42">
        <f>INDEX(MARKET_INPUT[Column1.price],MATCH(B385,MARKET_INPUT[Column1.type_id]))</f>
        <v>2740000</v>
      </c>
      <c r="F385" s="42">
        <f t="shared" si="52"/>
        <v>2618070</v>
      </c>
      <c r="G385" s="19">
        <f>VLOOKUP(B385,TypeIDs!C:D,2,FALSE)</f>
        <v>5</v>
      </c>
      <c r="H385" s="15">
        <v>6</v>
      </c>
      <c r="I385" s="17">
        <f t="shared" si="55"/>
        <v>2324.7999999999997</v>
      </c>
      <c r="J385" s="21">
        <f t="shared" si="56"/>
        <v>42</v>
      </c>
      <c r="K385" s="20">
        <f t="shared" si="53"/>
        <v>210</v>
      </c>
      <c r="L385" s="8">
        <f t="shared" si="59"/>
        <v>1.3066353641537316</v>
      </c>
      <c r="M385" s="9">
        <f t="shared" si="60"/>
        <v>84154266</v>
      </c>
      <c r="N385" s="10">
        <f t="shared" si="57"/>
        <v>25804674</v>
      </c>
      <c r="O385" s="11">
        <f t="shared" si="58"/>
        <v>122879.4</v>
      </c>
      <c r="P385" s="24">
        <f t="shared" si="54"/>
        <v>109958940</v>
      </c>
    </row>
    <row r="386" spans="1:16">
      <c r="A386" s="26" t="s">
        <v>868</v>
      </c>
      <c r="B386" s="18">
        <f>VLOOKUP(A386,TypeIDs!B:C,2,FALSE)</f>
        <v>1978</v>
      </c>
      <c r="C386" s="43">
        <v>1600000</v>
      </c>
      <c r="D386" s="43">
        <f t="shared" ref="D386:D400" si="61">(C386+(C386*TaxRate))+(G386*ShippingCost)</f>
        <v>1675700</v>
      </c>
      <c r="E386" s="42">
        <f>INDEX(MARKET_INPUT[Column1.price],MATCH(B386,MARKET_INPUT[Column1.type_id]))</f>
        <v>1938000</v>
      </c>
      <c r="F386" s="42">
        <f t="shared" ref="F386:F400" si="62">E386-(E386*TaxRate)</f>
        <v>1851759</v>
      </c>
      <c r="G386" s="19">
        <f>VLOOKUP(B386,TypeIDs!C:D,2,FALSE)</f>
        <v>5</v>
      </c>
      <c r="H386" s="15">
        <v>5</v>
      </c>
      <c r="I386" s="17">
        <f t="shared" si="55"/>
        <v>1625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1.105065942591156</v>
      </c>
      <c r="M386" s="9">
        <f t="shared" si="60"/>
        <v>58649500</v>
      </c>
      <c r="N386" s="10">
        <f t="shared" si="57"/>
        <v>6162065</v>
      </c>
      <c r="O386" s="11">
        <f t="shared" si="58"/>
        <v>35211.800000000003</v>
      </c>
      <c r="P386" s="24">
        <f t="shared" ref="P386:P400" si="64"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43">
        <v>1035000</v>
      </c>
      <c r="D387" s="43">
        <f t="shared" si="61"/>
        <v>1085557.5</v>
      </c>
      <c r="E387" s="42">
        <f>INDEX(MARKET_INPUT[Column1.price],MATCH(B387,MARKET_INPUT[Column1.type_id]))</f>
        <v>1294000</v>
      </c>
      <c r="F387" s="42">
        <f t="shared" si="62"/>
        <v>1236417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850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1.1389696077821765</v>
      </c>
      <c r="M387" s="9">
        <f t="shared" si="60"/>
        <v>30395610</v>
      </c>
      <c r="N387" s="10">
        <f t="shared" ref="N387:N400" si="67">(F387-D387)*J387</f>
        <v>4224066</v>
      </c>
      <c r="O387" s="11">
        <f t="shared" ref="O387:O400" si="68">(F387-D387)/G387</f>
        <v>30171.9</v>
      </c>
      <c r="P387" s="24">
        <f t="shared" si="64"/>
        <v>34619676</v>
      </c>
    </row>
    <row r="388" spans="1:16">
      <c r="A388" s="13" t="s">
        <v>3729</v>
      </c>
      <c r="B388" s="18">
        <f>VLOOKUP(A388,TypeIDs!B:C,2,FALSE)</f>
        <v>9950</v>
      </c>
      <c r="C388" s="43">
        <v>2496000</v>
      </c>
      <c r="D388" s="43">
        <f t="shared" si="61"/>
        <v>2607972</v>
      </c>
      <c r="E388" s="42">
        <f>INDEX(MARKET_INPUT[Column1.price],MATCH(B388,MARKET_INPUT[Column1.type_id]))</f>
        <v>4144000</v>
      </c>
      <c r="F388" s="42">
        <f t="shared" si="62"/>
        <v>3959592</v>
      </c>
      <c r="G388" s="19">
        <f>VLOOKUP(B388,TypeIDs!C:D,2,FALSE)</f>
        <v>1</v>
      </c>
      <c r="H388" s="15">
        <v>2</v>
      </c>
      <c r="I388" s="17">
        <f t="shared" si="65"/>
        <v>1006.4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1.5182647666462676</v>
      </c>
      <c r="M388" s="9">
        <f t="shared" ref="M388:M400" si="70">D388*J388</f>
        <v>36511608</v>
      </c>
      <c r="N388" s="10">
        <f t="shared" si="67"/>
        <v>18922680</v>
      </c>
      <c r="O388" s="11">
        <f t="shared" si="68"/>
        <v>1351620</v>
      </c>
      <c r="P388" s="24">
        <f t="shared" si="64"/>
        <v>55434288</v>
      </c>
    </row>
    <row r="389" spans="1:16">
      <c r="A389" s="13" t="s">
        <v>6385</v>
      </c>
      <c r="B389" s="18">
        <f>VLOOKUP(A389,TypeIDs!B:C,2,FALSE)</f>
        <v>15479</v>
      </c>
      <c r="C389" s="43">
        <v>2244000</v>
      </c>
      <c r="D389" s="43">
        <f t="shared" si="61"/>
        <v>2344758</v>
      </c>
      <c r="E389" s="42">
        <f>INDEX(MARKET_INPUT[Column1.price],MATCH(B389,MARKET_INPUT[Column1.type_id]))</f>
        <v>4000000</v>
      </c>
      <c r="F389" s="42">
        <f t="shared" si="62"/>
        <v>3822000</v>
      </c>
      <c r="G389" s="19">
        <f>VLOOKUP(B389,TypeIDs!C:D,2,FALSE)</f>
        <v>1</v>
      </c>
      <c r="H389" s="15">
        <v>2</v>
      </c>
      <c r="I389" s="17">
        <f t="shared" si="65"/>
        <v>905.6</v>
      </c>
      <c r="J389" s="21">
        <f t="shared" si="66"/>
        <v>14</v>
      </c>
      <c r="K389" s="20">
        <f t="shared" si="63"/>
        <v>14</v>
      </c>
      <c r="L389" s="8">
        <f t="shared" si="69"/>
        <v>1.6300189614450618</v>
      </c>
      <c r="M389" s="9">
        <f t="shared" si="70"/>
        <v>32826612</v>
      </c>
      <c r="N389" s="10">
        <f t="shared" si="67"/>
        <v>20681388</v>
      </c>
      <c r="O389" s="11">
        <f t="shared" si="68"/>
        <v>1477242</v>
      </c>
      <c r="P389" s="24">
        <f t="shared" si="64"/>
        <v>53508000</v>
      </c>
    </row>
    <row r="390" spans="1:16">
      <c r="A390" s="13" t="s">
        <v>6379</v>
      </c>
      <c r="B390" s="18">
        <f>VLOOKUP(A390,TypeIDs!B:C,2,FALSE)</f>
        <v>15463</v>
      </c>
      <c r="C390" s="43">
        <v>2361000</v>
      </c>
      <c r="D390" s="43">
        <f t="shared" si="61"/>
        <v>2466964.5</v>
      </c>
      <c r="E390" s="42">
        <f>INDEX(MARKET_INPUT[Column1.price],MATCH(B390,MARKET_INPUT[Column1.type_id]))</f>
        <v>1996000</v>
      </c>
      <c r="F390" s="42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1427.6</v>
      </c>
      <c r="J390" s="21">
        <f t="shared" si="66"/>
        <v>21</v>
      </c>
      <c r="K390" s="20">
        <f t="shared" si="63"/>
        <v>21</v>
      </c>
      <c r="L390" s="8">
        <f t="shared" si="69"/>
        <v>0.77308692524760692</v>
      </c>
      <c r="M390" s="9">
        <f t="shared" si="70"/>
        <v>51806254.5</v>
      </c>
      <c r="N390" s="10">
        <f t="shared" si="67"/>
        <v>-11755516.5</v>
      </c>
      <c r="O390" s="11">
        <f t="shared" si="68"/>
        <v>-559786.5</v>
      </c>
      <c r="P390" s="24">
        <f t="shared" si="64"/>
        <v>40050738</v>
      </c>
    </row>
    <row r="391" spans="1:16">
      <c r="A391" s="13" t="s">
        <v>2574</v>
      </c>
      <c r="B391" s="18">
        <f>VLOOKUP(A391,TypeIDs!B:C,2,FALSE)</f>
        <v>3898</v>
      </c>
      <c r="C391" s="43">
        <v>17450000</v>
      </c>
      <c r="D391" s="43">
        <f t="shared" si="61"/>
        <v>18227425</v>
      </c>
      <c r="E391" s="42">
        <f>INDEX(MARKET_INPUT[Column1.price],MATCH(B391,MARKET_INPUT[Column1.type_id]))</f>
        <v>27870000</v>
      </c>
      <c r="F391" s="42">
        <f t="shared" si="62"/>
        <v>26629785</v>
      </c>
      <c r="G391" s="19">
        <f>VLOOKUP(B391,TypeIDs!C:D,2,FALSE)</f>
        <v>1</v>
      </c>
      <c r="H391" s="15">
        <v>2</v>
      </c>
      <c r="I391" s="17">
        <f t="shared" si="65"/>
        <v>6988</v>
      </c>
      <c r="J391" s="21">
        <f t="shared" si="66"/>
        <v>14</v>
      </c>
      <c r="K391" s="20">
        <f t="shared" si="63"/>
        <v>14</v>
      </c>
      <c r="L391" s="8">
        <f t="shared" si="69"/>
        <v>1.4609735055829334</v>
      </c>
      <c r="M391" s="9">
        <f t="shared" si="70"/>
        <v>255183950</v>
      </c>
      <c r="N391" s="10">
        <f t="shared" si="67"/>
        <v>117633040</v>
      </c>
      <c r="O391" s="11">
        <f t="shared" si="68"/>
        <v>8402360</v>
      </c>
      <c r="P391" s="24">
        <f t="shared" si="64"/>
        <v>372816990</v>
      </c>
    </row>
    <row r="392" spans="1:16">
      <c r="A392" s="13" t="s">
        <v>6382</v>
      </c>
      <c r="B392" s="18">
        <f>VLOOKUP(A392,TypeIDs!B:C,2,FALSE)</f>
        <v>15466</v>
      </c>
      <c r="C392" s="43">
        <v>3108000</v>
      </c>
      <c r="D392" s="43">
        <f t="shared" si="61"/>
        <v>3247206</v>
      </c>
      <c r="E392" s="42">
        <f>INDEX(MARKET_INPUT[Column1.price],MATCH(B392,MARKET_INPUT[Column1.type_id]))</f>
        <v>3975000</v>
      </c>
      <c r="F392" s="42">
        <f t="shared" si="62"/>
        <v>3798112.5</v>
      </c>
      <c r="G392" s="19">
        <f>VLOOKUP(B392,TypeIDs!C:D,2,FALSE)</f>
        <v>1</v>
      </c>
      <c r="H392" s="15">
        <v>5</v>
      </c>
      <c r="I392" s="17">
        <f t="shared" si="65"/>
        <v>3125</v>
      </c>
      <c r="J392" s="21">
        <f t="shared" si="66"/>
        <v>35</v>
      </c>
      <c r="K392" s="20">
        <f t="shared" si="63"/>
        <v>35</v>
      </c>
      <c r="L392" s="8">
        <f t="shared" si="69"/>
        <v>1.169655543873718</v>
      </c>
      <c r="M392" s="9">
        <f t="shared" si="70"/>
        <v>113652210</v>
      </c>
      <c r="N392" s="10">
        <f t="shared" si="67"/>
        <v>19281727.5</v>
      </c>
      <c r="O392" s="11">
        <f t="shared" si="68"/>
        <v>550906.5</v>
      </c>
      <c r="P392" s="24">
        <f t="shared" si="64"/>
        <v>132933937.5</v>
      </c>
    </row>
    <row r="393" spans="1:16">
      <c r="A393" s="13" t="s">
        <v>6376</v>
      </c>
      <c r="B393" s="18">
        <f>VLOOKUP(A393,TypeIDs!B:C,2,FALSE)</f>
        <v>15460</v>
      </c>
      <c r="C393" s="43">
        <v>3174000</v>
      </c>
      <c r="D393" s="43">
        <f t="shared" si="61"/>
        <v>3316143</v>
      </c>
      <c r="E393" s="42">
        <f>INDEX(MARKET_INPUT[Column1.price],MATCH(B393,MARKET_INPUT[Column1.type_id]))</f>
        <v>3900000</v>
      </c>
      <c r="F393" s="42">
        <f t="shared" si="62"/>
        <v>3726450</v>
      </c>
      <c r="G393" s="19">
        <f>VLOOKUP(B393,TypeIDs!C:D,2,FALSE)</f>
        <v>1</v>
      </c>
      <c r="H393" s="15">
        <v>3</v>
      </c>
      <c r="I393" s="17">
        <f t="shared" si="65"/>
        <v>1915.3999999999999</v>
      </c>
      <c r="J393" s="21">
        <f t="shared" si="66"/>
        <v>21</v>
      </c>
      <c r="K393" s="20">
        <f t="shared" si="63"/>
        <v>21</v>
      </c>
      <c r="L393" s="8">
        <f t="shared" si="69"/>
        <v>1.1237301889574727</v>
      </c>
      <c r="M393" s="9">
        <f t="shared" si="70"/>
        <v>69639003</v>
      </c>
      <c r="N393" s="10">
        <f t="shared" si="67"/>
        <v>8616447</v>
      </c>
      <c r="O393" s="11">
        <f t="shared" si="68"/>
        <v>410307</v>
      </c>
      <c r="P393" s="24">
        <f t="shared" si="64"/>
        <v>78255450</v>
      </c>
    </row>
    <row r="394" spans="1:16">
      <c r="A394" s="13" t="s">
        <v>29742</v>
      </c>
      <c r="B394" s="18">
        <f>VLOOKUP(A394,TypeIDs!B:C,2,FALSE)</f>
        <v>46002</v>
      </c>
      <c r="C394" s="43">
        <v>6369000</v>
      </c>
      <c r="D394" s="43">
        <f t="shared" si="61"/>
        <v>6653320.5</v>
      </c>
      <c r="E394" s="42">
        <f>INDEX(MARKET_INPUT[Column1.price],MATCH(B394,MARKET_INPUT[Column1.type_id]))</f>
        <v>6200000</v>
      </c>
      <c r="F394" s="42">
        <f t="shared" si="62"/>
        <v>5924100</v>
      </c>
      <c r="G394" s="19">
        <f>VLOOKUP(B394,TypeIDs!C:D,2,FALSE)</f>
        <v>1</v>
      </c>
      <c r="H394" s="15">
        <v>3</v>
      </c>
      <c r="I394" s="17">
        <f t="shared" si="65"/>
        <v>3832.3999999999996</v>
      </c>
      <c r="J394" s="21">
        <f t="shared" si="66"/>
        <v>21</v>
      </c>
      <c r="K394" s="20">
        <f t="shared" si="63"/>
        <v>21</v>
      </c>
      <c r="L394" s="8">
        <f t="shared" si="69"/>
        <v>0.89039750903327142</v>
      </c>
      <c r="M394" s="9">
        <f t="shared" si="70"/>
        <v>139719730.5</v>
      </c>
      <c r="N394" s="10">
        <f t="shared" si="67"/>
        <v>-15313630.5</v>
      </c>
      <c r="O394" s="11">
        <f t="shared" si="68"/>
        <v>-729220.5</v>
      </c>
      <c r="P394" s="24">
        <f t="shared" si="64"/>
        <v>124406100</v>
      </c>
    </row>
    <row r="395" spans="1:16">
      <c r="A395" s="13" t="s">
        <v>29744</v>
      </c>
      <c r="B395" s="18">
        <f>VLOOKUP(A395,TypeIDs!B:C,2,FALSE)</f>
        <v>46004</v>
      </c>
      <c r="C395" s="43">
        <v>324100</v>
      </c>
      <c r="D395" s="43">
        <f t="shared" si="61"/>
        <v>339422.45</v>
      </c>
      <c r="E395" s="42">
        <f>INDEX(MARKET_INPUT[Column1.price],MATCH(B395,MARKET_INPUT[Column1.type_id]))</f>
        <v>290000</v>
      </c>
      <c r="F395" s="42">
        <f t="shared" si="62"/>
        <v>277095</v>
      </c>
      <c r="G395" s="19">
        <f>VLOOKUP(B395,TypeIDs!C:D,2,FALSE)</f>
        <v>1</v>
      </c>
      <c r="H395" s="15">
        <v>3</v>
      </c>
      <c r="I395" s="17">
        <f t="shared" si="65"/>
        <v>205.45999999999998</v>
      </c>
      <c r="J395" s="21">
        <f t="shared" si="66"/>
        <v>21</v>
      </c>
      <c r="K395" s="20">
        <f t="shared" si="63"/>
        <v>21</v>
      </c>
      <c r="L395" s="8">
        <f t="shared" si="69"/>
        <v>0.81637204610360925</v>
      </c>
      <c r="M395" s="9">
        <f t="shared" si="70"/>
        <v>7127871.4500000002</v>
      </c>
      <c r="N395" s="10">
        <f t="shared" si="67"/>
        <v>-1308876.4500000002</v>
      </c>
      <c r="O395" s="11">
        <f t="shared" si="68"/>
        <v>-62327.450000000012</v>
      </c>
      <c r="P395" s="24">
        <f t="shared" si="64"/>
        <v>5818995</v>
      </c>
    </row>
    <row r="396" spans="1:16">
      <c r="A396" s="13" t="s">
        <v>29745</v>
      </c>
      <c r="B396" s="18">
        <f>VLOOKUP(A396,TypeIDs!B:C,2,FALSE)</f>
        <v>46005</v>
      </c>
      <c r="C396" s="43">
        <v>5605000</v>
      </c>
      <c r="D396" s="43">
        <f t="shared" si="61"/>
        <v>5855322.5</v>
      </c>
      <c r="E396" s="42">
        <f>INDEX(MARKET_INPUT[Column1.price],MATCH(B396,MARKET_INPUT[Column1.type_id]))</f>
        <v>7500000</v>
      </c>
      <c r="F396" s="42">
        <f t="shared" si="62"/>
        <v>7166250</v>
      </c>
      <c r="G396" s="19">
        <f>VLOOKUP(B396,TypeIDs!C:D,2,FALSE)</f>
        <v>1</v>
      </c>
      <c r="H396" s="15">
        <v>3</v>
      </c>
      <c r="I396" s="17">
        <f t="shared" si="65"/>
        <v>3374</v>
      </c>
      <c r="J396" s="21">
        <f t="shared" si="66"/>
        <v>21</v>
      </c>
      <c r="K396" s="20">
        <f t="shared" si="63"/>
        <v>21</v>
      </c>
      <c r="L396" s="8">
        <f t="shared" si="69"/>
        <v>1.2238864725213683</v>
      </c>
      <c r="M396" s="9">
        <f t="shared" si="70"/>
        <v>122961772.5</v>
      </c>
      <c r="N396" s="10">
        <f t="shared" si="67"/>
        <v>27529477.5</v>
      </c>
      <c r="O396" s="11">
        <f t="shared" si="68"/>
        <v>1310927.5</v>
      </c>
      <c r="P396" s="24">
        <f t="shared" si="64"/>
        <v>150491250</v>
      </c>
    </row>
    <row r="397" spans="1:16">
      <c r="A397" s="13" t="s">
        <v>29738</v>
      </c>
      <c r="B397" s="18">
        <f>VLOOKUP(A397,TypeIDs!B:C,2,FALSE)</f>
        <v>45998</v>
      </c>
      <c r="C397" s="43">
        <v>5869000</v>
      </c>
      <c r="D397" s="43">
        <f t="shared" si="61"/>
        <v>6131070.5</v>
      </c>
      <c r="E397" s="42">
        <f>INDEX(MARKET_INPUT[Column1.price],MATCH(B397,MARKET_INPUT[Column1.type_id]))</f>
        <v>6697000</v>
      </c>
      <c r="F397" s="42">
        <f t="shared" si="62"/>
        <v>6398983.5</v>
      </c>
      <c r="G397" s="19">
        <f>VLOOKUP(B397,TypeIDs!C:D,2,FALSE)</f>
        <v>1</v>
      </c>
      <c r="H397" s="15">
        <v>3</v>
      </c>
      <c r="I397" s="17">
        <f t="shared" si="65"/>
        <v>3532.3999999999996</v>
      </c>
      <c r="J397" s="21">
        <f t="shared" si="66"/>
        <v>21</v>
      </c>
      <c r="K397" s="20">
        <f t="shared" si="63"/>
        <v>21</v>
      </c>
      <c r="L397" s="8">
        <f t="shared" si="69"/>
        <v>1.0436975891893594</v>
      </c>
      <c r="M397" s="9">
        <f t="shared" si="70"/>
        <v>128752480.5</v>
      </c>
      <c r="N397" s="10">
        <f t="shared" si="67"/>
        <v>5626173</v>
      </c>
      <c r="O397" s="11">
        <f t="shared" si="68"/>
        <v>267913</v>
      </c>
      <c r="P397" s="24">
        <f t="shared" si="64"/>
        <v>134378653.5</v>
      </c>
    </row>
    <row r="398" spans="1:16">
      <c r="A398" s="13" t="s">
        <v>29739</v>
      </c>
      <c r="B398" s="18">
        <f>VLOOKUP(A398,TypeIDs!B:C,2,FALSE)</f>
        <v>45999</v>
      </c>
      <c r="C398" s="43">
        <v>16800000</v>
      </c>
      <c r="D398" s="43">
        <f t="shared" si="61"/>
        <v>17548500</v>
      </c>
      <c r="E398" s="42">
        <f>INDEX(MARKET_INPUT[Column1.price],MATCH(B398,MARKET_INPUT[Column1.type_id]))</f>
        <v>19000000</v>
      </c>
      <c r="F398" s="42">
        <f t="shared" si="62"/>
        <v>18154500</v>
      </c>
      <c r="G398" s="19">
        <f>VLOOKUP(B398,TypeIDs!C:D,2,FALSE)</f>
        <v>1</v>
      </c>
      <c r="H398" s="15">
        <v>4</v>
      </c>
      <c r="I398" s="17">
        <f t="shared" si="65"/>
        <v>13454</v>
      </c>
      <c r="J398" s="21">
        <f t="shared" si="66"/>
        <v>28</v>
      </c>
      <c r="K398" s="20">
        <f t="shared" si="63"/>
        <v>28</v>
      </c>
      <c r="L398" s="8">
        <f t="shared" si="69"/>
        <v>1.034532866056928</v>
      </c>
      <c r="M398" s="9">
        <f t="shared" si="70"/>
        <v>491358000</v>
      </c>
      <c r="N398" s="10">
        <f t="shared" si="67"/>
        <v>16968000</v>
      </c>
      <c r="O398" s="11">
        <f t="shared" si="68"/>
        <v>606000</v>
      </c>
      <c r="P398" s="24">
        <f t="shared" si="64"/>
        <v>508326000</v>
      </c>
    </row>
    <row r="399" spans="1:16">
      <c r="C399" s="43" t="e">
        <v>#N/A</v>
      </c>
      <c r="D399" s="43" t="e">
        <f t="shared" si="61"/>
        <v>#N/A</v>
      </c>
      <c r="E399" s="42" t="e">
        <f>INDEX(MARKET_INPUT[Column1.price],MATCH(B399,MARKET_INPUT[Column1.type_id]))</f>
        <v>#N/A</v>
      </c>
      <c r="F399" s="42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</row>
    <row r="400" spans="1:16">
      <c r="C400" s="43" t="e">
        <v>#N/A</v>
      </c>
      <c r="D400" s="43" t="e">
        <f t="shared" si="61"/>
        <v>#N/A</v>
      </c>
      <c r="E400" s="42" t="e">
        <f>INDEX(MARKET_INPUT[Column1.price],MATCH(B400,MARKET_INPUT[Column1.type_id]))</f>
        <v>#N/A</v>
      </c>
      <c r="F400" s="42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H2"/>
  <sheetViews>
    <sheetView zoomScale="160" zoomScaleNormal="160" workbookViewId="0">
      <selection activeCell="A3" sqref="A3"/>
    </sheetView>
  </sheetViews>
  <sheetFormatPr defaultRowHeight="15"/>
  <cols>
    <col min="1" max="1" width="22.28515625" bestFit="1" customWidth="1"/>
    <col min="2" max="2" width="2.28515625" customWidth="1"/>
    <col min="3" max="3" width="9.28515625" customWidth="1"/>
    <col min="4" max="4" width="14.28515625" customWidth="1"/>
    <col min="5" max="5" width="16.5703125" customWidth="1"/>
    <col min="6" max="6" width="13" bestFit="1" customWidth="1"/>
    <col min="7" max="7" width="17" bestFit="1" customWidth="1"/>
  </cols>
  <sheetData>
    <row r="1" spans="1:8">
      <c r="A1" t="s">
        <v>40256</v>
      </c>
      <c r="B1" t="s">
        <v>47489</v>
      </c>
      <c r="C1" s="52" t="s">
        <v>47495</v>
      </c>
      <c r="D1" t="s">
        <v>47493</v>
      </c>
      <c r="E1" t="s">
        <v>47494</v>
      </c>
      <c r="F1" t="s">
        <v>47491</v>
      </c>
      <c r="G1" t="s">
        <v>47496</v>
      </c>
      <c r="H1" t="s">
        <v>47492</v>
      </c>
    </row>
    <row r="2" spans="1:8">
      <c r="A2" t="s">
        <v>27206</v>
      </c>
      <c r="B2">
        <f>VLOOKUP(A2,TypeIDs!B:C,2,FALSE)</f>
        <v>42694</v>
      </c>
      <c r="D2">
        <f>VLOOKUP(B2,TradeSheet!B:E,3,FALSE)</f>
        <v>421.57749999999999</v>
      </c>
      <c r="E2">
        <f>VLOOKUP(B2,TradeSheet!B:F,5,FALSE)</f>
        <v>2723.1750000000002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51" t="s">
        <v>6</v>
      </c>
      <c r="F12" s="51"/>
      <c r="G12" s="51"/>
      <c r="H12" s="51"/>
      <c r="I12" s="51"/>
      <c r="J12" s="51"/>
    </row>
    <row r="13" spans="2:10">
      <c r="C13" s="1">
        <v>35</v>
      </c>
      <c r="E13" s="51"/>
      <c r="F13" s="51"/>
      <c r="G13" s="51"/>
      <c r="H13" s="51"/>
      <c r="I13" s="51"/>
      <c r="J13" s="51"/>
    </row>
    <row r="14" spans="2:10">
      <c r="C14" s="1">
        <v>36</v>
      </c>
      <c r="E14" s="51"/>
      <c r="F14" s="51"/>
      <c r="G14" s="51"/>
      <c r="H14" s="51"/>
      <c r="I14" s="51"/>
      <c r="J14" s="51"/>
    </row>
    <row r="15" spans="2:10">
      <c r="C15" s="1">
        <v>37</v>
      </c>
      <c r="E15" s="51"/>
      <c r="F15" s="51"/>
      <c r="G15" s="51"/>
      <c r="H15" s="51"/>
      <c r="I15" s="51"/>
      <c r="J15" s="51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5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51"/>
      <c r="C23">
        <v>11.5</v>
      </c>
      <c r="D23">
        <v>251452125</v>
      </c>
    </row>
    <row r="24" spans="2:11">
      <c r="B24" s="51"/>
      <c r="C24">
        <v>55</v>
      </c>
      <c r="D24">
        <v>105004444</v>
      </c>
    </row>
    <row r="25" spans="2:11">
      <c r="B25" s="51"/>
      <c r="C25">
        <v>75</v>
      </c>
      <c r="D25">
        <v>83671111</v>
      </c>
    </row>
    <row r="26" spans="2:11">
      <c r="B26" s="51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2021-12-09T15:30:35Z</dcterms:modified>
</cp:coreProperties>
</file>