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C+MAC-shared\coding\DAITA06 - DataEngineer\Week3\"/>
    </mc:Choice>
  </mc:AlternateContent>
  <xr:revisionPtr revIDLastSave="0" documentId="13_ncr:1_{DBBCCEC0-01C1-4B49-8CED-D2FEC57A2B9A}" xr6:coauthVersionLast="47" xr6:coauthVersionMax="47" xr10:uidLastSave="{00000000-0000-0000-0000-000000000000}"/>
  <bookViews>
    <workbookView xWindow="-108" yWindow="-108" windowWidth="23256" windowHeight="12456" xr2:uid="{028B5BA5-52CE-E544-B098-B87821F2687E}"/>
  </bookViews>
  <sheets>
    <sheet name="Dati1" sheetId="2" r:id="rId1"/>
    <sheet name="Dati2" sheetId="5" r:id="rId2"/>
    <sheet name="IndexesData" sheetId="6" r:id="rId3"/>
    <sheet name="Qualität" sheetId="7" r:id="rId4"/>
    <sheet name="r-aggregate" sheetId="10" r:id="rId5"/>
    <sheet name="Continents" sheetId="8" r:id="rId6"/>
    <sheet name="IndexesContinents" sheetId="9" r:id="rId7"/>
    <sheet name="r-continent" sheetId="11" r:id="rId8"/>
    <sheet name="Graphs" sheetId="12" r:id="rId9"/>
  </sheets>
  <definedNames>
    <definedName name="_xlnm._FilterDatabase" localSheetId="0" hidden="1">Dati1!$A$2:$C$181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8" i="11" l="1"/>
  <c r="D8" i="11"/>
  <c r="E8" i="11"/>
  <c r="F8" i="11"/>
  <c r="H15" i="9"/>
  <c r="E5" i="11" s="1"/>
  <c r="E7" i="11" s="1"/>
  <c r="C7" i="11"/>
  <c r="D7" i="11"/>
  <c r="F7" i="11"/>
  <c r="F6" i="11"/>
  <c r="E6" i="11"/>
  <c r="D6" i="11"/>
  <c r="F5" i="11"/>
  <c r="F4" i="11"/>
  <c r="E4" i="11"/>
  <c r="F3" i="11"/>
  <c r="E3" i="11"/>
  <c r="F2" i="11"/>
  <c r="E2" i="11"/>
  <c r="D5" i="11"/>
  <c r="D4" i="11"/>
  <c r="D3" i="11"/>
  <c r="D2" i="11"/>
  <c r="C6" i="11"/>
  <c r="C5" i="11"/>
  <c r="C4" i="11"/>
  <c r="C3" i="11"/>
  <c r="C2" i="11"/>
  <c r="B6" i="11"/>
  <c r="B7" i="11" s="1"/>
  <c r="B8" i="11" s="1"/>
  <c r="B5" i="11"/>
  <c r="B4" i="11"/>
  <c r="B3" i="11"/>
  <c r="B2" i="11"/>
  <c r="H6" i="10"/>
  <c r="G6" i="10"/>
  <c r="C3" i="10" l="1"/>
  <c r="C4" i="10"/>
  <c r="C5" i="10"/>
  <c r="C6" i="10"/>
  <c r="C7" i="10"/>
  <c r="C8" i="10"/>
  <c r="C9" i="10"/>
  <c r="C10" i="10"/>
  <c r="C11" i="10"/>
  <c r="C12" i="10"/>
  <c r="C13" i="10"/>
  <c r="C14" i="10"/>
  <c r="C15" i="10"/>
  <c r="C16" i="10"/>
  <c r="C17" i="10"/>
  <c r="C18" i="10"/>
  <c r="C19" i="10"/>
  <c r="C20" i="10"/>
  <c r="C21" i="10"/>
  <c r="C22" i="10"/>
  <c r="C23" i="10"/>
  <c r="C24" i="10"/>
  <c r="C25" i="10"/>
  <c r="C26" i="10"/>
  <c r="C27" i="10"/>
  <c r="C28" i="10"/>
  <c r="C29" i="10"/>
  <c r="C30" i="10"/>
  <c r="C31" i="10"/>
  <c r="C32" i="10"/>
  <c r="C33" i="10"/>
  <c r="C34" i="10"/>
  <c r="C35" i="10"/>
  <c r="C36" i="10"/>
  <c r="C37" i="10"/>
  <c r="C38" i="10"/>
  <c r="C39" i="10"/>
  <c r="C40" i="10"/>
  <c r="C41" i="10"/>
  <c r="C42" i="10"/>
  <c r="C43" i="10"/>
  <c r="C44" i="10"/>
  <c r="C45" i="10"/>
  <c r="C46" i="10"/>
  <c r="C47" i="10"/>
  <c r="C48" i="10"/>
  <c r="C49" i="10"/>
  <c r="C50" i="10"/>
  <c r="C51" i="10"/>
  <c r="C52" i="10"/>
  <c r="C53" i="10"/>
  <c r="C54" i="10"/>
  <c r="C55" i="10"/>
  <c r="C56" i="10"/>
  <c r="C57" i="10"/>
  <c r="C58" i="10"/>
  <c r="C59" i="10"/>
  <c r="C60" i="10"/>
  <c r="C61" i="10"/>
  <c r="C62" i="10"/>
  <c r="C63" i="10"/>
  <c r="C64" i="10"/>
  <c r="C65" i="10"/>
  <c r="C66" i="10"/>
  <c r="C67" i="10"/>
  <c r="C68" i="10"/>
  <c r="C69" i="10"/>
  <c r="C70" i="10"/>
  <c r="C71" i="10"/>
  <c r="C72" i="10"/>
  <c r="C73" i="10"/>
  <c r="C74" i="10"/>
  <c r="C75" i="10"/>
  <c r="C76" i="10"/>
  <c r="C77" i="10"/>
  <c r="C78" i="10"/>
  <c r="C79" i="10"/>
  <c r="C80" i="10"/>
  <c r="C81" i="10"/>
  <c r="C82" i="10"/>
  <c r="C83" i="10"/>
  <c r="C84" i="10"/>
  <c r="C85" i="10"/>
  <c r="C86" i="10"/>
  <c r="C87" i="10"/>
  <c r="C88" i="10"/>
  <c r="C89" i="10"/>
  <c r="C90" i="10"/>
  <c r="C91" i="10"/>
  <c r="C92" i="10"/>
  <c r="C93" i="10"/>
  <c r="C94" i="10"/>
  <c r="C95" i="10"/>
  <c r="C96" i="10"/>
  <c r="C97" i="10"/>
  <c r="C98" i="10"/>
  <c r="C99" i="10"/>
  <c r="C100" i="10"/>
  <c r="C101" i="10"/>
  <c r="C102" i="10"/>
  <c r="C103" i="10"/>
  <c r="C104" i="10"/>
  <c r="C105" i="10"/>
  <c r="C106" i="10"/>
  <c r="C107" i="10"/>
  <c r="C108" i="10"/>
  <c r="C109" i="10"/>
  <c r="C110" i="10"/>
  <c r="C111" i="10"/>
  <c r="C112" i="10"/>
  <c r="C113" i="10"/>
  <c r="C114" i="10"/>
  <c r="C115" i="10"/>
  <c r="C116" i="10"/>
  <c r="C117" i="10"/>
  <c r="C118" i="10"/>
  <c r="C119" i="10"/>
  <c r="C120" i="10"/>
  <c r="C121" i="10"/>
  <c r="C122" i="10"/>
  <c r="C123" i="10"/>
  <c r="C124" i="10"/>
  <c r="C125" i="10"/>
  <c r="C126" i="10"/>
  <c r="C127" i="10"/>
  <c r="C128" i="10"/>
  <c r="C129" i="10"/>
  <c r="C130" i="10"/>
  <c r="C131" i="10"/>
  <c r="C132" i="10"/>
  <c r="C133" i="10"/>
  <c r="C134" i="10"/>
  <c r="C135" i="10"/>
  <c r="C136" i="10"/>
  <c r="C137" i="10"/>
  <c r="C138" i="10"/>
  <c r="C139" i="10"/>
  <c r="C140" i="10"/>
  <c r="C141" i="10"/>
  <c r="C142" i="10"/>
  <c r="C143" i="10"/>
  <c r="C144" i="10"/>
  <c r="C145" i="10"/>
  <c r="C146" i="10"/>
  <c r="C147" i="10"/>
  <c r="C148" i="10"/>
  <c r="C149" i="10"/>
  <c r="C150" i="10"/>
  <c r="C151" i="10"/>
  <c r="C152" i="10"/>
  <c r="C153" i="10"/>
  <c r="C154" i="10"/>
  <c r="C155" i="10"/>
  <c r="C156" i="10"/>
  <c r="C157" i="10"/>
  <c r="C158" i="10"/>
  <c r="C159" i="10"/>
  <c r="C160" i="10"/>
  <c r="C161" i="10"/>
  <c r="C162" i="10"/>
  <c r="C163" i="10"/>
  <c r="C164" i="10"/>
  <c r="C165" i="10"/>
  <c r="C166" i="10"/>
  <c r="C167" i="10"/>
  <c r="C168" i="10"/>
  <c r="C169" i="10"/>
  <c r="C170" i="10"/>
  <c r="C171" i="10"/>
  <c r="C172" i="10"/>
  <c r="C173" i="10"/>
  <c r="C174" i="10"/>
  <c r="C175" i="10"/>
  <c r="C176" i="10"/>
  <c r="C177" i="10"/>
  <c r="C178" i="10"/>
  <c r="C179" i="10"/>
  <c r="C180" i="10"/>
  <c r="B3" i="10"/>
  <c r="B4" i="10"/>
  <c r="B5" i="10"/>
  <c r="B6" i="10"/>
  <c r="B7" i="10"/>
  <c r="B8" i="10"/>
  <c r="B9" i="10"/>
  <c r="B10" i="10"/>
  <c r="B11" i="10"/>
  <c r="B12" i="10"/>
  <c r="B13" i="10"/>
  <c r="B14" i="10"/>
  <c r="B15" i="10"/>
  <c r="B16" i="10"/>
  <c r="B17" i="10"/>
  <c r="B18" i="10"/>
  <c r="B19" i="10"/>
  <c r="B20" i="10"/>
  <c r="B21" i="10"/>
  <c r="B22" i="10"/>
  <c r="B23" i="10"/>
  <c r="B24" i="10"/>
  <c r="B25" i="10"/>
  <c r="B26" i="10"/>
  <c r="B27" i="10"/>
  <c r="B28" i="10"/>
  <c r="B29" i="10"/>
  <c r="B30" i="10"/>
  <c r="B31" i="10"/>
  <c r="B32" i="10"/>
  <c r="B33" i="10"/>
  <c r="B34" i="10"/>
  <c r="B35" i="10"/>
  <c r="B36" i="10"/>
  <c r="B37" i="10"/>
  <c r="B38" i="10"/>
  <c r="B39" i="10"/>
  <c r="B40" i="10"/>
  <c r="B41" i="10"/>
  <c r="B42" i="10"/>
  <c r="B43" i="10"/>
  <c r="B44" i="10"/>
  <c r="B45" i="10"/>
  <c r="B46" i="10"/>
  <c r="B47" i="10"/>
  <c r="B48" i="10"/>
  <c r="B49" i="10"/>
  <c r="B50" i="10"/>
  <c r="B51" i="10"/>
  <c r="B52" i="10"/>
  <c r="B53" i="10"/>
  <c r="B54" i="10"/>
  <c r="B55" i="10"/>
  <c r="B56" i="10"/>
  <c r="B57" i="10"/>
  <c r="B58" i="10"/>
  <c r="B59" i="10"/>
  <c r="B60" i="10"/>
  <c r="B61" i="10"/>
  <c r="B62" i="10"/>
  <c r="B63" i="10"/>
  <c r="B64" i="10"/>
  <c r="B65" i="10"/>
  <c r="B66" i="10"/>
  <c r="B67" i="10"/>
  <c r="B68" i="10"/>
  <c r="B69" i="10"/>
  <c r="B70" i="10"/>
  <c r="B71" i="10"/>
  <c r="B72" i="10"/>
  <c r="B73" i="10"/>
  <c r="B74" i="10"/>
  <c r="B75" i="10"/>
  <c r="B76" i="10"/>
  <c r="B77" i="10"/>
  <c r="B78" i="10"/>
  <c r="B79" i="10"/>
  <c r="B80" i="10"/>
  <c r="B81" i="10"/>
  <c r="B82" i="10"/>
  <c r="B83" i="10"/>
  <c r="B84" i="10"/>
  <c r="B85" i="10"/>
  <c r="B86" i="10"/>
  <c r="B87" i="10"/>
  <c r="B88" i="10"/>
  <c r="B89" i="10"/>
  <c r="B90" i="10"/>
  <c r="B91" i="10"/>
  <c r="B92" i="10"/>
  <c r="B93" i="10"/>
  <c r="B94" i="10"/>
  <c r="B95" i="10"/>
  <c r="B96" i="10"/>
  <c r="B97" i="10"/>
  <c r="B98" i="10"/>
  <c r="B99" i="10"/>
  <c r="B100" i="10"/>
  <c r="B101" i="10"/>
  <c r="B102" i="10"/>
  <c r="B103" i="10"/>
  <c r="B104" i="10"/>
  <c r="B105" i="10"/>
  <c r="B106" i="10"/>
  <c r="B107" i="10"/>
  <c r="B108" i="10"/>
  <c r="B109" i="10"/>
  <c r="B110" i="10"/>
  <c r="B111" i="10"/>
  <c r="B112" i="10"/>
  <c r="B113" i="10"/>
  <c r="B114" i="10"/>
  <c r="B115" i="10"/>
  <c r="B116" i="10"/>
  <c r="B117" i="10"/>
  <c r="B118" i="10"/>
  <c r="B119" i="10"/>
  <c r="B120" i="10"/>
  <c r="B121" i="10"/>
  <c r="B122" i="10"/>
  <c r="B123" i="10"/>
  <c r="B124" i="10"/>
  <c r="B125" i="10"/>
  <c r="B126" i="10"/>
  <c r="B127" i="10"/>
  <c r="B128" i="10"/>
  <c r="B129" i="10"/>
  <c r="B130" i="10"/>
  <c r="B131" i="10"/>
  <c r="B132" i="10"/>
  <c r="B133" i="10"/>
  <c r="B134" i="10"/>
  <c r="B135" i="10"/>
  <c r="B136" i="10"/>
  <c r="B137" i="10"/>
  <c r="B138" i="10"/>
  <c r="B139" i="10"/>
  <c r="B140" i="10"/>
  <c r="B141" i="10"/>
  <c r="B142" i="10"/>
  <c r="B143" i="10"/>
  <c r="B144" i="10"/>
  <c r="B145" i="10"/>
  <c r="B146" i="10"/>
  <c r="B147" i="10"/>
  <c r="B148" i="10"/>
  <c r="B149" i="10"/>
  <c r="B150" i="10"/>
  <c r="B151" i="10"/>
  <c r="B152" i="10"/>
  <c r="B153" i="10"/>
  <c r="B154" i="10"/>
  <c r="B155" i="10"/>
  <c r="B156" i="10"/>
  <c r="B157" i="10"/>
  <c r="B158" i="10"/>
  <c r="B159" i="10"/>
  <c r="B160" i="10"/>
  <c r="B161" i="10"/>
  <c r="B162" i="10"/>
  <c r="B163" i="10"/>
  <c r="B164" i="10"/>
  <c r="B165" i="10"/>
  <c r="B166" i="10"/>
  <c r="B167" i="10"/>
  <c r="B168" i="10"/>
  <c r="B169" i="10"/>
  <c r="B170" i="10"/>
  <c r="B171" i="10"/>
  <c r="B172" i="10"/>
  <c r="B173" i="10"/>
  <c r="B174" i="10"/>
  <c r="B175" i="10"/>
  <c r="B176" i="10"/>
  <c r="B177" i="10"/>
  <c r="B178" i="10"/>
  <c r="B179" i="10"/>
  <c r="B180" i="10"/>
  <c r="C2" i="10"/>
  <c r="B2" i="10"/>
  <c r="B15" i="7"/>
  <c r="F6" i="10" l="1"/>
  <c r="S4" i="8"/>
  <c r="S5" i="8"/>
  <c r="S6" i="8"/>
  <c r="S7" i="8"/>
  <c r="S8" i="8"/>
  <c r="S9" i="8"/>
  <c r="S10" i="8"/>
  <c r="S11" i="8"/>
  <c r="S12" i="8"/>
  <c r="S13" i="8"/>
  <c r="S14" i="8"/>
  <c r="R4" i="8"/>
  <c r="R5" i="8"/>
  <c r="R6" i="8"/>
  <c r="R7" i="8"/>
  <c r="R8" i="8"/>
  <c r="R9" i="8"/>
  <c r="R10" i="8"/>
  <c r="R11" i="8"/>
  <c r="R12" i="8"/>
  <c r="R13" i="8"/>
  <c r="R14" i="8"/>
  <c r="O4" i="8"/>
  <c r="O5" i="8"/>
  <c r="O6" i="8"/>
  <c r="O7" i="8"/>
  <c r="O8" i="8"/>
  <c r="H13" i="9" s="1"/>
  <c r="O9" i="8"/>
  <c r="O10" i="8"/>
  <c r="O11" i="8"/>
  <c r="O12" i="8"/>
  <c r="O13" i="8"/>
  <c r="O14" i="8"/>
  <c r="O15" i="8"/>
  <c r="O16" i="8"/>
  <c r="O17" i="8"/>
  <c r="O18" i="8"/>
  <c r="O19" i="8"/>
  <c r="O20" i="8"/>
  <c r="O21" i="8"/>
  <c r="O22" i="8"/>
  <c r="O23" i="8"/>
  <c r="O24" i="8"/>
  <c r="O25" i="8"/>
  <c r="O26" i="8"/>
  <c r="O27" i="8"/>
  <c r="O28" i="8"/>
  <c r="O29" i="8"/>
  <c r="O30" i="8"/>
  <c r="O31" i="8"/>
  <c r="O32" i="8"/>
  <c r="O33" i="8"/>
  <c r="O34" i="8"/>
  <c r="O35" i="8"/>
  <c r="O36" i="8"/>
  <c r="O37" i="8"/>
  <c r="O38" i="8"/>
  <c r="O39" i="8"/>
  <c r="O40" i="8"/>
  <c r="O41" i="8"/>
  <c r="N4" i="8"/>
  <c r="N5" i="8"/>
  <c r="N6" i="8"/>
  <c r="N7" i="8"/>
  <c r="N8" i="8"/>
  <c r="N9" i="8"/>
  <c r="N10" i="8"/>
  <c r="N11" i="8"/>
  <c r="N12" i="8"/>
  <c r="N13" i="8"/>
  <c r="N14" i="8"/>
  <c r="N15" i="8"/>
  <c r="N16" i="8"/>
  <c r="N17" i="8"/>
  <c r="N18" i="8"/>
  <c r="N19" i="8"/>
  <c r="N20" i="8"/>
  <c r="N21" i="8"/>
  <c r="N22" i="8"/>
  <c r="N23" i="8"/>
  <c r="N24" i="8"/>
  <c r="N25" i="8"/>
  <c r="N26" i="8"/>
  <c r="N27" i="8"/>
  <c r="N28" i="8"/>
  <c r="N29" i="8"/>
  <c r="N30" i="8"/>
  <c r="N31" i="8"/>
  <c r="N32" i="8"/>
  <c r="N33" i="8"/>
  <c r="N34" i="8"/>
  <c r="N35" i="8"/>
  <c r="N36" i="8"/>
  <c r="N37" i="8"/>
  <c r="N38" i="8"/>
  <c r="N39" i="8"/>
  <c r="N40" i="8"/>
  <c r="N41" i="8"/>
  <c r="K4" i="8"/>
  <c r="K5" i="8"/>
  <c r="K6" i="8"/>
  <c r="K7" i="8"/>
  <c r="K8" i="8"/>
  <c r="K9" i="8"/>
  <c r="K10" i="8"/>
  <c r="K11" i="8"/>
  <c r="K12" i="8"/>
  <c r="K13" i="8"/>
  <c r="K14" i="8"/>
  <c r="K15" i="8"/>
  <c r="K16" i="8"/>
  <c r="K17" i="8"/>
  <c r="K18" i="8"/>
  <c r="K19" i="8"/>
  <c r="K20" i="8"/>
  <c r="K21" i="8"/>
  <c r="K22" i="8"/>
  <c r="K23" i="8"/>
  <c r="K24" i="8"/>
  <c r="K25" i="8"/>
  <c r="K26" i="8"/>
  <c r="K27" i="8"/>
  <c r="K28" i="8"/>
  <c r="K29" i="8"/>
  <c r="K30" i="8"/>
  <c r="K31" i="8"/>
  <c r="K32" i="8"/>
  <c r="K33" i="8"/>
  <c r="K34" i="8"/>
  <c r="K35" i="8"/>
  <c r="K36" i="8"/>
  <c r="J4" i="8"/>
  <c r="J5" i="8"/>
  <c r="J6" i="8"/>
  <c r="J7" i="8"/>
  <c r="J8" i="8"/>
  <c r="J9" i="8"/>
  <c r="J10" i="8"/>
  <c r="J11" i="8"/>
  <c r="J12" i="8"/>
  <c r="J13" i="8"/>
  <c r="J14" i="8"/>
  <c r="J15" i="8"/>
  <c r="J16" i="8"/>
  <c r="J17" i="8"/>
  <c r="J18" i="8"/>
  <c r="J19" i="8"/>
  <c r="J20" i="8"/>
  <c r="J21" i="8"/>
  <c r="J22" i="8"/>
  <c r="J23" i="8"/>
  <c r="J24" i="8"/>
  <c r="J25" i="8"/>
  <c r="J26" i="8"/>
  <c r="J27" i="8"/>
  <c r="J28" i="8"/>
  <c r="J29" i="8"/>
  <c r="J30" i="8"/>
  <c r="J31" i="8"/>
  <c r="J32" i="8"/>
  <c r="J33" i="8"/>
  <c r="J34" i="8"/>
  <c r="J35" i="8"/>
  <c r="J36" i="8"/>
  <c r="G4" i="8"/>
  <c r="G5" i="8"/>
  <c r="D15" i="9" s="1"/>
  <c r="G6" i="8"/>
  <c r="D11" i="9" s="1"/>
  <c r="G7" i="8"/>
  <c r="G8" i="8"/>
  <c r="G9" i="8"/>
  <c r="G10" i="8"/>
  <c r="D13" i="9" s="1"/>
  <c r="G11" i="8"/>
  <c r="G12" i="8"/>
  <c r="G13" i="8"/>
  <c r="G14" i="8"/>
  <c r="G15" i="8"/>
  <c r="G16" i="8"/>
  <c r="G17" i="8"/>
  <c r="G18" i="8"/>
  <c r="G19" i="8"/>
  <c r="G20" i="8"/>
  <c r="G21" i="8"/>
  <c r="G22" i="8"/>
  <c r="G23" i="8"/>
  <c r="G24" i="8"/>
  <c r="G25" i="8"/>
  <c r="G26" i="8"/>
  <c r="G27" i="8"/>
  <c r="G28" i="8"/>
  <c r="G29" i="8"/>
  <c r="G30" i="8"/>
  <c r="G31" i="8"/>
  <c r="G32" i="8"/>
  <c r="G33" i="8"/>
  <c r="G34" i="8"/>
  <c r="G35" i="8"/>
  <c r="G36" i="8"/>
  <c r="G37" i="8"/>
  <c r="G38" i="8"/>
  <c r="G39" i="8"/>
  <c r="G40" i="8"/>
  <c r="G41" i="8"/>
  <c r="G42" i="8"/>
  <c r="G43" i="8"/>
  <c r="G44" i="8"/>
  <c r="G45" i="8"/>
  <c r="G46" i="8"/>
  <c r="F4" i="8"/>
  <c r="F5" i="8"/>
  <c r="F6" i="8"/>
  <c r="F7" i="8"/>
  <c r="F8" i="8"/>
  <c r="F9" i="8"/>
  <c r="F10" i="8"/>
  <c r="F11" i="8"/>
  <c r="F12" i="8"/>
  <c r="F13" i="8"/>
  <c r="F14" i="8"/>
  <c r="F15" i="8"/>
  <c r="F16" i="8"/>
  <c r="F17" i="8"/>
  <c r="F18" i="8"/>
  <c r="F19" i="8"/>
  <c r="F20" i="8"/>
  <c r="F21" i="8"/>
  <c r="F22" i="8"/>
  <c r="F23" i="8"/>
  <c r="F24" i="8"/>
  <c r="F25" i="8"/>
  <c r="F26" i="8"/>
  <c r="F27" i="8"/>
  <c r="F28" i="8"/>
  <c r="F29" i="8"/>
  <c r="F30" i="8"/>
  <c r="F31" i="8"/>
  <c r="F32" i="8"/>
  <c r="F33" i="8"/>
  <c r="F34" i="8"/>
  <c r="F35" i="8"/>
  <c r="F36" i="8"/>
  <c r="F37" i="8"/>
  <c r="F38" i="8"/>
  <c r="F39" i="8"/>
  <c r="F40" i="8"/>
  <c r="F41" i="8"/>
  <c r="F42" i="8"/>
  <c r="F43" i="8"/>
  <c r="F44" i="8"/>
  <c r="F45" i="8"/>
  <c r="F46" i="8"/>
  <c r="R3" i="8"/>
  <c r="S3" i="8"/>
  <c r="J17" i="9" s="1"/>
  <c r="O3" i="8"/>
  <c r="H11" i="9" s="1"/>
  <c r="K3" i="8"/>
  <c r="F17" i="9" s="1"/>
  <c r="N3" i="8"/>
  <c r="J3" i="8"/>
  <c r="G3" i="8"/>
  <c r="D17" i="9" s="1"/>
  <c r="F3" i="8"/>
  <c r="C4" i="8"/>
  <c r="C5" i="8"/>
  <c r="C6" i="8"/>
  <c r="C7" i="8"/>
  <c r="C8" i="8"/>
  <c r="C9" i="8"/>
  <c r="C10" i="8"/>
  <c r="C11" i="8"/>
  <c r="C12" i="8"/>
  <c r="C13" i="8"/>
  <c r="C14" i="8"/>
  <c r="C15" i="8"/>
  <c r="C16" i="8"/>
  <c r="C17" i="8"/>
  <c r="C18" i="8"/>
  <c r="C19" i="8"/>
  <c r="C20" i="8"/>
  <c r="C21" i="8"/>
  <c r="C22" i="8"/>
  <c r="C23" i="8"/>
  <c r="C24" i="8"/>
  <c r="C25" i="8"/>
  <c r="C26" i="8"/>
  <c r="C27" i="8"/>
  <c r="C28" i="8"/>
  <c r="C29" i="8"/>
  <c r="C30" i="8"/>
  <c r="C31" i="8"/>
  <c r="C32" i="8"/>
  <c r="C33" i="8"/>
  <c r="C34" i="8"/>
  <c r="C35" i="8"/>
  <c r="C36" i="8"/>
  <c r="C37" i="8"/>
  <c r="C38" i="8"/>
  <c r="C39" i="8"/>
  <c r="C40" i="8"/>
  <c r="C41" i="8"/>
  <c r="C42" i="8"/>
  <c r="C43" i="8"/>
  <c r="C44" i="8"/>
  <c r="C45" i="8"/>
  <c r="C46" i="8"/>
  <c r="C47" i="8"/>
  <c r="C48" i="8"/>
  <c r="C49" i="8"/>
  <c r="C50" i="8"/>
  <c r="C51" i="8"/>
  <c r="C52" i="8"/>
  <c r="C3" i="8"/>
  <c r="B17" i="9" s="1"/>
  <c r="B4" i="8"/>
  <c r="B5" i="8"/>
  <c r="B6" i="8"/>
  <c r="B7" i="8"/>
  <c r="B8" i="8"/>
  <c r="B9" i="8"/>
  <c r="B10" i="8"/>
  <c r="B11" i="8"/>
  <c r="B12" i="8"/>
  <c r="B13" i="8"/>
  <c r="B14" i="8"/>
  <c r="B15" i="8"/>
  <c r="B16" i="8"/>
  <c r="B17" i="8"/>
  <c r="B18" i="8"/>
  <c r="B19" i="8"/>
  <c r="B20" i="8"/>
  <c r="B21" i="8"/>
  <c r="B22" i="8"/>
  <c r="B23" i="8"/>
  <c r="B24" i="8"/>
  <c r="B25" i="8"/>
  <c r="B26" i="8"/>
  <c r="B27" i="8"/>
  <c r="B28" i="8"/>
  <c r="B29" i="8"/>
  <c r="B30" i="8"/>
  <c r="B31" i="8"/>
  <c r="B32" i="8"/>
  <c r="B33" i="8"/>
  <c r="B34" i="8"/>
  <c r="B35" i="8"/>
  <c r="B36" i="8"/>
  <c r="B37" i="8"/>
  <c r="B38" i="8"/>
  <c r="B39" i="8"/>
  <c r="B40" i="8"/>
  <c r="B41" i="8"/>
  <c r="B42" i="8"/>
  <c r="B43" i="8"/>
  <c r="B44" i="8"/>
  <c r="B45" i="8"/>
  <c r="B46" i="8"/>
  <c r="B47" i="8"/>
  <c r="B48" i="8"/>
  <c r="B49" i="8"/>
  <c r="B50" i="8"/>
  <c r="B51" i="8"/>
  <c r="B52" i="8"/>
  <c r="B3" i="8"/>
  <c r="L10" i="6"/>
  <c r="L9" i="6"/>
  <c r="I3" i="10" s="1"/>
  <c r="F10" i="6"/>
  <c r="F9" i="6"/>
  <c r="H3" i="10" s="1"/>
  <c r="L6" i="6"/>
  <c r="L5" i="6"/>
  <c r="G3" i="10" s="1"/>
  <c r="L4" i="6"/>
  <c r="M4" i="6" s="1"/>
  <c r="L3" i="6"/>
  <c r="M3" i="6" s="1"/>
  <c r="L2" i="6" a="1"/>
  <c r="L2" i="6" s="1"/>
  <c r="F6" i="6"/>
  <c r="F5" i="6"/>
  <c r="F4" i="6"/>
  <c r="G4" i="6" s="1"/>
  <c r="F3" i="6"/>
  <c r="G3" i="6" s="1"/>
  <c r="F2" i="6" a="1"/>
  <c r="F2" i="6" s="1"/>
  <c r="H3" i="6" s="1"/>
  <c r="B3" i="6"/>
  <c r="B4" i="6"/>
  <c r="B5" i="6"/>
  <c r="B6" i="6"/>
  <c r="B2" i="6"/>
  <c r="B11" i="9" l="1"/>
  <c r="B13" i="9"/>
  <c r="B15" i="9"/>
  <c r="J11" i="9"/>
  <c r="J13" i="9"/>
  <c r="J15" i="9"/>
  <c r="J10" i="9"/>
  <c r="H17" i="9"/>
  <c r="F11" i="9"/>
  <c r="F13" i="9"/>
  <c r="F15" i="9"/>
  <c r="F10" i="9"/>
  <c r="H10" i="9"/>
  <c r="B10" i="9"/>
  <c r="D10" i="9"/>
  <c r="B14" i="9"/>
  <c r="H12" i="9"/>
  <c r="D12" i="9"/>
  <c r="F12" i="9"/>
  <c r="D14" i="9"/>
  <c r="H14" i="9"/>
  <c r="B16" i="9"/>
  <c r="F14" i="9"/>
  <c r="H16" i="9"/>
  <c r="J12" i="9"/>
  <c r="B2" i="9" a="1"/>
  <c r="B2" i="9" s="1"/>
  <c r="D16" i="9"/>
  <c r="D2" i="9" a="1"/>
  <c r="D2" i="9" s="1"/>
  <c r="F16" i="9"/>
  <c r="J14" i="9"/>
  <c r="F2" i="9" a="1"/>
  <c r="F2" i="9" s="1"/>
  <c r="C2" i="7"/>
  <c r="F3" i="10"/>
  <c r="B12" i="9"/>
  <c r="H2" i="9" a="1"/>
  <c r="H2" i="9" s="1"/>
  <c r="J16" i="9"/>
  <c r="J2" i="9" a="1"/>
  <c r="J2" i="9" s="1"/>
  <c r="B2" i="7"/>
  <c r="B3" i="7"/>
  <c r="C3" i="7"/>
  <c r="B7" i="6"/>
  <c r="F8" i="6"/>
  <c r="L8" i="6"/>
  <c r="D2" i="7" l="1"/>
  <c r="C4" i="7"/>
  <c r="D3" i="7"/>
  <c r="B4" i="7"/>
  <c r="D4" i="7" l="1"/>
  <c r="B8" i="7" s="1"/>
  <c r="B12" i="7" s="1"/>
  <c r="C8" i="7" l="1"/>
  <c r="C12" i="7" s="1"/>
  <c r="D8" i="7"/>
  <c r="D12" i="7"/>
  <c r="C6" i="7"/>
  <c r="C10" i="7" s="1"/>
  <c r="D7" i="7"/>
  <c r="D11" i="7" s="1"/>
  <c r="D6" i="7"/>
  <c r="D10" i="7" s="1"/>
  <c r="C7" i="7"/>
  <c r="C11" i="7" s="1"/>
  <c r="B7" i="7"/>
  <c r="B11" i="7" s="1"/>
  <c r="B6" i="7"/>
  <c r="B10" i="7" s="1"/>
  <c r="B14" i="7" l="1"/>
  <c r="B16" i="7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<sst xmlns="http://schemas.openxmlformats.org/spreadsheetml/2006/main" count="1180" uniqueCount="239">
  <si>
    <t>Afghanistan</t>
  </si>
  <si>
    <t>Bahamas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</si>
  <si>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</si>
  <si>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</si>
  <si>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</si>
  <si>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</si>
  <si>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</si>
  <si>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</si>
  <si>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</si>
  <si>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</si>
  <si>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</si>
  <si>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</si>
  <si>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Bahrain</t>
  </si>
  <si>
    <t>Barbados</t>
  </si>
  <si>
    <t>Bhutan</t>
  </si>
  <si>
    <t>Belarus</t>
  </si>
  <si>
    <t>Belgium</t>
  </si>
  <si>
    <t>Belize</t>
  </si>
  <si>
    <t>Benin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</si>
  <si>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</si>
  <si>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</si>
  <si>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</si>
  <si>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</si>
  <si>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</si>
  <si>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</si>
  <si>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</si>
  <si>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</si>
  <si>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</si>
  <si>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</si>
  <si>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</si>
  <si>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</si>
  <si>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</si>
  <si>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</si>
  <si>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</si>
  <si>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</si>
  <si>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</si>
  <si>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</si>
  <si>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</si>
  <si>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</si>
  <si>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Ivory Coast</t>
  </si>
  <si>
    <t>Croatia</t>
  </si>
  <si>
    <t>Cyprus</t>
  </si>
  <si>
    <t>Czech Republic</t>
  </si>
  <si>
    <t>Denmark</t>
  </si>
  <si>
    <t>Djibouti</t>
  </si>
  <si>
    <t>Dominica</t>
  </si>
  <si>
    <t>Dominican Republic</t>
  </si>
  <si>
    <t>DR Congo</t>
  </si>
  <si>
    <t>Ecuador</t>
  </si>
  <si>
    <t>Egypt</t>
  </si>
  <si>
    <t>Equatorial Guinea</t>
  </si>
  <si>
    <t>El Salvador</t>
  </si>
  <si>
    <t>Eritrea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</si>
  <si>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</si>
  <si>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</si>
  <si>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</si>
  <si>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</si>
  <si>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</si>
  <si>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</si>
  <si>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</si>
  <si>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</si>
  <si>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</si>
  <si>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</si>
  <si>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</si>
  <si>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</si>
  <si>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</si>
  <si>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</si>
  <si>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</si>
  <si>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</si>
  <si>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</si>
  <si>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</si>
  <si>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</si>
  <si>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</si>
  <si>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</si>
  <si>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</si>
  <si>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</si>
  <si>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</si>
  <si>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</si>
  <si>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</si>
  <si>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</si>
  <si>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</si>
  <si>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</si>
  <si>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</si>
  <si>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</si>
  <si>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</si>
  <si>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Kyrgyzstan</t>
  </si>
  <si>
    <t>Laos</t>
  </si>
  <si>
    <t>Latvia</t>
  </si>
  <si>
    <t>Lebanon</t>
  </si>
  <si>
    <t>Lesotho</t>
  </si>
  <si>
    <t>Liberia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</si>
  <si>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</si>
  <si>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</si>
  <si>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</si>
  <si>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</si>
  <si>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</si>
  <si>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</si>
  <si>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</si>
  <si>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</si>
  <si>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Mauritius</t>
  </si>
  <si>
    <t>Mexico</t>
  </si>
  <si>
    <t>Micronesia</t>
  </si>
  <si>
    <t>Moldova</t>
  </si>
  <si>
    <t>Mongolia</t>
  </si>
  <si>
    <t>Montenegro</t>
  </si>
  <si>
    <t>Morocco</t>
  </si>
  <si>
    <t>Mozambique</t>
  </si>
  <si>
    <t>Myanmar</t>
  </si>
  <si>
    <t>Namibia</t>
  </si>
  <si>
    <t>Nauru</t>
  </si>
  <si>
    <t>Netherlands</t>
  </si>
  <si>
    <t>New Zealand</t>
  </si>
  <si>
    <t>Nicaragua</t>
  </si>
  <si>
    <t>Niger</t>
  </si>
  <si>
    <t>Nigeria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</si>
  <si>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</si>
  <si>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</si>
  <si>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</si>
  <si>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</si>
  <si>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</si>
  <si>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</si>
  <si>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</si>
  <si>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</si>
  <si>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</si>
  <si>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</si>
  <si>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</si>
  <si>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</si>
  <si>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</si>
  <si>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</si>
  <si>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</si>
  <si>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</si>
  <si>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</si>
  <si>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</si>
  <si>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São Tomé and Príncipe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</si>
  <si>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</si>
  <si>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</si>
  <si>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</si>
  <si>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</si>
  <si>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</si>
  <si>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</si>
  <si>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</si>
  <si>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</si>
  <si>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</si>
  <si>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South Africa</t>
  </si>
  <si>
    <t>South Korea</t>
  </si>
  <si>
    <t>Spain</t>
  </si>
  <si>
    <t>Sri Lanka</t>
  </si>
  <si>
    <t>Sudan</t>
  </si>
  <si>
    <t>Suriname</t>
  </si>
  <si>
    <t>Syria</t>
  </si>
  <si>
    <t>Sweden</t>
  </si>
  <si>
    <t>Switzerland</t>
  </si>
  <si>
    <t>Tajikistan</t>
  </si>
  <si>
    <t>Tanzania</t>
  </si>
  <si>
    <t>Thailand</t>
  </si>
  <si>
    <t>East Timor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</si>
  <si>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</si>
  <si>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</si>
  <si>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</si>
  <si>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</si>
  <si>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</si>
  <si>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</si>
  <si>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</si>
  <si>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</si>
  <si>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</si>
  <si>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</si>
  <si>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</si>
  <si>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</si>
  <si>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</si>
  <si>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</si>
  <si>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</si>
  <si>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</si>
  <si>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</si>
  <si>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</si>
  <si>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</si>
  <si>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</si>
  <si>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Continente</t>
  </si>
  <si>
    <t>Asia</t>
  </si>
  <si>
    <t>Africa</t>
  </si>
  <si>
    <t>Europe</t>
  </si>
  <si>
    <t>Oceania</t>
  </si>
  <si>
    <t>Nepal</t>
  </si>
  <si>
    <t>Eswatini</t>
  </si>
  <si>
    <t>Estonia</t>
  </si>
  <si>
    <t>America</t>
  </si>
  <si>
    <t>Consumo di alcol pro-capite nel 2016</t>
  </si>
  <si>
    <t>L/p</t>
  </si>
  <si>
    <t>PIL ($)</t>
  </si>
  <si>
    <t>Nazioni</t>
  </si>
  <si>
    <t>Prodotto Interno Lordo</t>
  </si>
  <si>
    <t>Paesi</t>
  </si>
  <si>
    <t>Numero</t>
  </si>
  <si>
    <t>Moda Paesi</t>
  </si>
  <si>
    <t>Consumo Alcol</t>
  </si>
  <si>
    <t>Moda</t>
  </si>
  <si>
    <t>Max</t>
  </si>
  <si>
    <t>Min</t>
  </si>
  <si>
    <t>Media</t>
  </si>
  <si>
    <t>Mediana</t>
  </si>
  <si>
    <t>Campo variazione</t>
  </si>
  <si>
    <t>frequenza Moda</t>
  </si>
  <si>
    <t>PIL</t>
  </si>
  <si>
    <t>Campo Var</t>
  </si>
  <si>
    <t>moda impossibile da calcolare;</t>
  </si>
  <si>
    <t>Varianza</t>
  </si>
  <si>
    <t>Dev_stnd</t>
  </si>
  <si>
    <t>Pil &gt; Media</t>
  </si>
  <si>
    <t>Pil&lt; Media</t>
  </si>
  <si>
    <t>Alcol &gt; Media</t>
  </si>
  <si>
    <t>Alcol &lt; Media</t>
  </si>
  <si>
    <t>Tot</t>
  </si>
  <si>
    <t>ModaL</t>
  </si>
  <si>
    <t>MediaL</t>
  </si>
  <si>
    <t>MediaP</t>
  </si>
  <si>
    <t>MedianaP</t>
  </si>
  <si>
    <t>MedianaL</t>
  </si>
  <si>
    <t>VarianzaL</t>
  </si>
  <si>
    <t>VarianzaP</t>
  </si>
  <si>
    <t>Dev_StndL</t>
  </si>
  <si>
    <t>Dev_StndP</t>
  </si>
  <si>
    <t>Valori Teorici</t>
  </si>
  <si>
    <t>X</t>
  </si>
  <si>
    <t>ΣΧ</t>
  </si>
  <si>
    <t>min</t>
  </si>
  <si>
    <t>CramerV</t>
  </si>
  <si>
    <t>Paese</t>
  </si>
  <si>
    <t>Alcol</t>
  </si>
  <si>
    <t>MediaA</t>
  </si>
  <si>
    <t>VarianzaA</t>
  </si>
  <si>
    <t>Covarianza</t>
  </si>
  <si>
    <t>r</t>
  </si>
  <si>
    <t>r2</t>
  </si>
  <si>
    <t>Column1</t>
  </si>
  <si>
    <t>Column2</t>
  </si>
  <si>
    <t>Column3</t>
  </si>
  <si>
    <t>MediaX</t>
  </si>
  <si>
    <t>MediaY</t>
  </si>
  <si>
    <t>VarianzaX</t>
  </si>
  <si>
    <t>VarianzaY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</si>
</sst>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1" fillId="0" borderId="0" xfId="1"/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1" fillId="0" borderId="5" xfId="1" applyBorder="1"/>
    <xf numFmtId="164" fontId="0" fillId="0" borderId="2" xfId="0" applyNumberFormat="1" applyBorder="1"/>
    <xf numFmtId="3" fontId="1" fillId="0" borderId="2" xfId="1" applyNumberFormat="1" applyBorder="1"/>
    <xf numFmtId="0" fontId="2" fillId="0" borderId="1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0" fillId="2" borderId="0" xfId="0" applyFill="1"/>
  </cellXfs>
  <cellStyles count="2">
    <cellStyle name="Normal" xfId="0" builtinId="0"/>
    <cellStyle name="Normale 2" xfId="1" xr:uid="{D8B96B29-5B34-3C40-A229-E71CAA8F5737}"/>
  </cellStyles>
  <dxfs count="9"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numFmt numFmtId="3" formatCode="#,##0"/>
      <border diagonalUp="0" diagonalDown="0">
        <left style="thin">
          <color indexed="64"/>
        </left>
        <right/>
        <top/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164" formatCode="0.0"/>
      <border diagonalUp="0" diagonalDown="0">
        <left style="thin">
          <color indexed="64"/>
        </left>
        <right/>
        <top/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border outline="0">
        <bottom style="thin">
          <color indexed="64"/>
        </bottom>
      </border>
    </dxf>
    <dxf>
      <border outline="0">
        <top style="thin">
          <color indexed="64"/>
        </top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r dati aggregati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'r-aggregate'!$C$1</c:f>
              <c:strCache>
                <c:ptCount val="1"/>
                <c:pt idx="0">
                  <c:v>PIL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1.9601706036745405E-2"/>
                  <c:y val="-0.30456146106736659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it-IT"/>
                </a:p>
              </c:txPr>
            </c:trendlineLbl>
          </c:trendline>
          <c:xVal>
            <c:numRef>
              <c:f>'r-aggregate'!$B$2:$B$180</c:f>
              <c:numCache>
                <c:formatCode>General</c:formatCode>
                <c:ptCount val="179"/>
                <c:pt idx="0">
                  <c:v>0.2</c:v>
                </c:pt>
                <c:pt idx="1">
                  <c:v>7.5</c:v>
                </c:pt>
                <c:pt idx="2">
                  <c:v>0.9</c:v>
                </c:pt>
                <c:pt idx="3">
                  <c:v>11.3</c:v>
                </c:pt>
                <c:pt idx="4">
                  <c:v>6.4</c:v>
                </c:pt>
                <c:pt idx="5">
                  <c:v>7</c:v>
                </c:pt>
                <c:pt idx="6">
                  <c:v>9.8000000000000007</c:v>
                </c:pt>
                <c:pt idx="7">
                  <c:v>5.5</c:v>
                </c:pt>
                <c:pt idx="8">
                  <c:v>10.6</c:v>
                </c:pt>
                <c:pt idx="9">
                  <c:v>11.6</c:v>
                </c:pt>
                <c:pt idx="10">
                  <c:v>0.8</c:v>
                </c:pt>
                <c:pt idx="11">
                  <c:v>4.4000000000000004</c:v>
                </c:pt>
                <c:pt idx="12">
                  <c:v>1.9</c:v>
                </c:pt>
                <c:pt idx="13">
                  <c:v>9.6</c:v>
                </c:pt>
                <c:pt idx="14">
                  <c:v>11.2</c:v>
                </c:pt>
                <c:pt idx="15">
                  <c:v>12.1</c:v>
                </c:pt>
                <c:pt idx="16">
                  <c:v>6.7</c:v>
                </c:pt>
                <c:pt idx="17">
                  <c:v>3</c:v>
                </c:pt>
                <c:pt idx="18">
                  <c:v>0.6</c:v>
                </c:pt>
                <c:pt idx="19">
                  <c:v>4.8</c:v>
                </c:pt>
                <c:pt idx="20">
                  <c:v>6.4</c:v>
                </c:pt>
                <c:pt idx="21">
                  <c:v>8.4</c:v>
                </c:pt>
                <c:pt idx="22">
                  <c:v>7.8</c:v>
                </c:pt>
                <c:pt idx="23">
                  <c:v>0.4</c:v>
                </c:pt>
                <c:pt idx="24">
                  <c:v>12.7</c:v>
                </c:pt>
                <c:pt idx="25">
                  <c:v>8.1999999999999993</c:v>
                </c:pt>
                <c:pt idx="26">
                  <c:v>7.5</c:v>
                </c:pt>
                <c:pt idx="27">
                  <c:v>6.7</c:v>
                </c:pt>
                <c:pt idx="28">
                  <c:v>8.9</c:v>
                </c:pt>
                <c:pt idx="29">
                  <c:v>8.9</c:v>
                </c:pt>
                <c:pt idx="30">
                  <c:v>5.7</c:v>
                </c:pt>
                <c:pt idx="31">
                  <c:v>3.3</c:v>
                </c:pt>
                <c:pt idx="32">
                  <c:v>1.5</c:v>
                </c:pt>
                <c:pt idx="33">
                  <c:v>9.3000000000000007</c:v>
                </c:pt>
                <c:pt idx="34">
                  <c:v>7.2</c:v>
                </c:pt>
                <c:pt idx="35">
                  <c:v>5.8</c:v>
                </c:pt>
                <c:pt idx="36">
                  <c:v>0.9</c:v>
                </c:pt>
                <c:pt idx="37">
                  <c:v>7.8</c:v>
                </c:pt>
                <c:pt idx="38">
                  <c:v>4.8</c:v>
                </c:pt>
                <c:pt idx="39">
                  <c:v>8.9</c:v>
                </c:pt>
                <c:pt idx="40">
                  <c:v>10.8</c:v>
                </c:pt>
                <c:pt idx="41">
                  <c:v>14.4</c:v>
                </c:pt>
                <c:pt idx="42">
                  <c:v>10.4</c:v>
                </c:pt>
                <c:pt idx="43">
                  <c:v>0.5</c:v>
                </c:pt>
                <c:pt idx="44">
                  <c:v>8.1999999999999993</c:v>
                </c:pt>
                <c:pt idx="45">
                  <c:v>6.9</c:v>
                </c:pt>
                <c:pt idx="46">
                  <c:v>2.6</c:v>
                </c:pt>
                <c:pt idx="47">
                  <c:v>2.1</c:v>
                </c:pt>
                <c:pt idx="48">
                  <c:v>4.4000000000000004</c:v>
                </c:pt>
                <c:pt idx="49">
                  <c:v>0.4</c:v>
                </c:pt>
                <c:pt idx="50">
                  <c:v>3.7</c:v>
                </c:pt>
                <c:pt idx="51">
                  <c:v>11.3</c:v>
                </c:pt>
                <c:pt idx="52">
                  <c:v>1.3</c:v>
                </c:pt>
                <c:pt idx="53">
                  <c:v>11.6</c:v>
                </c:pt>
                <c:pt idx="54">
                  <c:v>9.9</c:v>
                </c:pt>
                <c:pt idx="55">
                  <c:v>2.8</c:v>
                </c:pt>
                <c:pt idx="56">
                  <c:v>3</c:v>
                </c:pt>
                <c:pt idx="57">
                  <c:v>10.7</c:v>
                </c:pt>
                <c:pt idx="58">
                  <c:v>12.6</c:v>
                </c:pt>
                <c:pt idx="59">
                  <c:v>11.5</c:v>
                </c:pt>
                <c:pt idx="60">
                  <c:v>3.8</c:v>
                </c:pt>
                <c:pt idx="61">
                  <c:v>9.8000000000000007</c:v>
                </c:pt>
                <c:pt idx="62">
                  <c:v>13.4</c:v>
                </c:pt>
                <c:pt idx="63">
                  <c:v>2.7</c:v>
                </c:pt>
                <c:pt idx="64">
                  <c:v>10.4</c:v>
                </c:pt>
                <c:pt idx="65">
                  <c:v>9.3000000000000007</c:v>
                </c:pt>
                <c:pt idx="66">
                  <c:v>2.4</c:v>
                </c:pt>
                <c:pt idx="67">
                  <c:v>1.3</c:v>
                </c:pt>
                <c:pt idx="68">
                  <c:v>4.8</c:v>
                </c:pt>
                <c:pt idx="69">
                  <c:v>6.3</c:v>
                </c:pt>
                <c:pt idx="70">
                  <c:v>5.8</c:v>
                </c:pt>
                <c:pt idx="71">
                  <c:v>4</c:v>
                </c:pt>
                <c:pt idx="72">
                  <c:v>11.4</c:v>
                </c:pt>
                <c:pt idx="73">
                  <c:v>9.1</c:v>
                </c:pt>
                <c:pt idx="74">
                  <c:v>5.7</c:v>
                </c:pt>
                <c:pt idx="75">
                  <c:v>0.8</c:v>
                </c:pt>
                <c:pt idx="76">
                  <c:v>1</c:v>
                </c:pt>
                <c:pt idx="77">
                  <c:v>0.4</c:v>
                </c:pt>
                <c:pt idx="78">
                  <c:v>13</c:v>
                </c:pt>
                <c:pt idx="79">
                  <c:v>3.8</c:v>
                </c:pt>
                <c:pt idx="80">
                  <c:v>7.5</c:v>
                </c:pt>
                <c:pt idx="81">
                  <c:v>8.4</c:v>
                </c:pt>
                <c:pt idx="82">
                  <c:v>4.2</c:v>
                </c:pt>
                <c:pt idx="83">
                  <c:v>8</c:v>
                </c:pt>
                <c:pt idx="84">
                  <c:v>0.7</c:v>
                </c:pt>
                <c:pt idx="85">
                  <c:v>7.7</c:v>
                </c:pt>
                <c:pt idx="86">
                  <c:v>3.4</c:v>
                </c:pt>
                <c:pt idx="87">
                  <c:v>0.4</c:v>
                </c:pt>
                <c:pt idx="88">
                  <c:v>6.2</c:v>
                </c:pt>
                <c:pt idx="89">
                  <c:v>10.4</c:v>
                </c:pt>
                <c:pt idx="90">
                  <c:v>12.9</c:v>
                </c:pt>
                <c:pt idx="91">
                  <c:v>1.5</c:v>
                </c:pt>
                <c:pt idx="92">
                  <c:v>5</c:v>
                </c:pt>
                <c:pt idx="93">
                  <c:v>5.8</c:v>
                </c:pt>
                <c:pt idx="94">
                  <c:v>15</c:v>
                </c:pt>
                <c:pt idx="95">
                  <c:v>13</c:v>
                </c:pt>
                <c:pt idx="96">
                  <c:v>1.9</c:v>
                </c:pt>
                <c:pt idx="97">
                  <c:v>3.7</c:v>
                </c:pt>
                <c:pt idx="98">
                  <c:v>0.9</c:v>
                </c:pt>
                <c:pt idx="99">
                  <c:v>2.7</c:v>
                </c:pt>
                <c:pt idx="100">
                  <c:v>1.3</c:v>
                </c:pt>
                <c:pt idx="101">
                  <c:v>8.1</c:v>
                </c:pt>
                <c:pt idx="102">
                  <c:v>3.6</c:v>
                </c:pt>
                <c:pt idx="103">
                  <c:v>6.5</c:v>
                </c:pt>
                <c:pt idx="104">
                  <c:v>2.5</c:v>
                </c:pt>
                <c:pt idx="105">
                  <c:v>15.2</c:v>
                </c:pt>
                <c:pt idx="106">
                  <c:v>7.4</c:v>
                </c:pt>
                <c:pt idx="107">
                  <c:v>8</c:v>
                </c:pt>
                <c:pt idx="108">
                  <c:v>0.6</c:v>
                </c:pt>
                <c:pt idx="109">
                  <c:v>2.4</c:v>
                </c:pt>
                <c:pt idx="110">
                  <c:v>4.8</c:v>
                </c:pt>
                <c:pt idx="111">
                  <c:v>9.8000000000000007</c:v>
                </c:pt>
                <c:pt idx="112">
                  <c:v>6</c:v>
                </c:pt>
                <c:pt idx="113">
                  <c:v>2</c:v>
                </c:pt>
                <c:pt idx="114">
                  <c:v>8.6999999999999993</c:v>
                </c:pt>
                <c:pt idx="115">
                  <c:v>10.7</c:v>
                </c:pt>
                <c:pt idx="116">
                  <c:v>5.2</c:v>
                </c:pt>
                <c:pt idx="117">
                  <c:v>0.5</c:v>
                </c:pt>
                <c:pt idx="118">
                  <c:v>13.4</c:v>
                </c:pt>
                <c:pt idx="119">
                  <c:v>7.5</c:v>
                </c:pt>
                <c:pt idx="120">
                  <c:v>0.8</c:v>
                </c:pt>
                <c:pt idx="121">
                  <c:v>0.3</c:v>
                </c:pt>
                <c:pt idx="122">
                  <c:v>7.9</c:v>
                </c:pt>
                <c:pt idx="123">
                  <c:v>1.2</c:v>
                </c:pt>
                <c:pt idx="124">
                  <c:v>7.2</c:v>
                </c:pt>
                <c:pt idx="125">
                  <c:v>6.3</c:v>
                </c:pt>
                <c:pt idx="126">
                  <c:v>6.6</c:v>
                </c:pt>
                <c:pt idx="127">
                  <c:v>11.6</c:v>
                </c:pt>
                <c:pt idx="128">
                  <c:v>12.3</c:v>
                </c:pt>
                <c:pt idx="129">
                  <c:v>2</c:v>
                </c:pt>
                <c:pt idx="130">
                  <c:v>12.6</c:v>
                </c:pt>
                <c:pt idx="131">
                  <c:v>11.7</c:v>
                </c:pt>
                <c:pt idx="132">
                  <c:v>9</c:v>
                </c:pt>
                <c:pt idx="133">
                  <c:v>9.4</c:v>
                </c:pt>
                <c:pt idx="134">
                  <c:v>9.9</c:v>
                </c:pt>
                <c:pt idx="135">
                  <c:v>8.1999999999999993</c:v>
                </c:pt>
                <c:pt idx="136">
                  <c:v>2.5</c:v>
                </c:pt>
                <c:pt idx="137">
                  <c:v>6.8</c:v>
                </c:pt>
                <c:pt idx="138">
                  <c:v>0.2</c:v>
                </c:pt>
                <c:pt idx="139">
                  <c:v>0.7</c:v>
                </c:pt>
                <c:pt idx="140">
                  <c:v>11.1</c:v>
                </c:pt>
                <c:pt idx="141">
                  <c:v>13.8</c:v>
                </c:pt>
                <c:pt idx="142">
                  <c:v>5.7</c:v>
                </c:pt>
                <c:pt idx="143">
                  <c:v>2.5</c:v>
                </c:pt>
                <c:pt idx="144">
                  <c:v>11.5</c:v>
                </c:pt>
                <c:pt idx="145">
                  <c:v>12.6</c:v>
                </c:pt>
                <c:pt idx="146">
                  <c:v>1.4</c:v>
                </c:pt>
                <c:pt idx="147">
                  <c:v>9.3000000000000007</c:v>
                </c:pt>
                <c:pt idx="148">
                  <c:v>10.199999999999999</c:v>
                </c:pt>
                <c:pt idx="149">
                  <c:v>10</c:v>
                </c:pt>
                <c:pt idx="150">
                  <c:v>4.3</c:v>
                </c:pt>
                <c:pt idx="151">
                  <c:v>0.5</c:v>
                </c:pt>
                <c:pt idx="152">
                  <c:v>5.0999999999999996</c:v>
                </c:pt>
                <c:pt idx="153">
                  <c:v>9.1999999999999993</c:v>
                </c:pt>
                <c:pt idx="154">
                  <c:v>11.5</c:v>
                </c:pt>
                <c:pt idx="155">
                  <c:v>0.3</c:v>
                </c:pt>
                <c:pt idx="156">
                  <c:v>3.3</c:v>
                </c:pt>
                <c:pt idx="157">
                  <c:v>9.4</c:v>
                </c:pt>
                <c:pt idx="158">
                  <c:v>8.3000000000000007</c:v>
                </c:pt>
                <c:pt idx="159">
                  <c:v>3.1</c:v>
                </c:pt>
                <c:pt idx="160">
                  <c:v>1.5</c:v>
                </c:pt>
                <c:pt idx="161">
                  <c:v>8.4</c:v>
                </c:pt>
                <c:pt idx="162">
                  <c:v>1.9</c:v>
                </c:pt>
                <c:pt idx="163">
                  <c:v>2</c:v>
                </c:pt>
                <c:pt idx="164">
                  <c:v>5.4</c:v>
                </c:pt>
                <c:pt idx="165">
                  <c:v>1.7</c:v>
                </c:pt>
                <c:pt idx="166">
                  <c:v>9.5</c:v>
                </c:pt>
                <c:pt idx="167">
                  <c:v>8.6</c:v>
                </c:pt>
                <c:pt idx="168">
                  <c:v>3.8</c:v>
                </c:pt>
                <c:pt idx="169">
                  <c:v>11.4</c:v>
                </c:pt>
                <c:pt idx="170">
                  <c:v>9.8000000000000007</c:v>
                </c:pt>
                <c:pt idx="171">
                  <c:v>10.8</c:v>
                </c:pt>
                <c:pt idx="172">
                  <c:v>2.7</c:v>
                </c:pt>
                <c:pt idx="173">
                  <c:v>1</c:v>
                </c:pt>
                <c:pt idx="174">
                  <c:v>5.6</c:v>
                </c:pt>
                <c:pt idx="175">
                  <c:v>8.3000000000000007</c:v>
                </c:pt>
                <c:pt idx="176">
                  <c:v>0.1</c:v>
                </c:pt>
                <c:pt idx="177">
                  <c:v>4.8</c:v>
                </c:pt>
                <c:pt idx="178">
                  <c:v>4.8</c:v>
                </c:pt>
              </c:numCache>
            </c:numRef>
          </c:xVal>
          <c:yVal>
            <c:numRef>
              <c:f>'r-aggregate'!$C$2:$C$180</c:f>
              <c:numCache>
                <c:formatCode>General</c:formatCode>
                <c:ptCount val="179"/>
                <c:pt idx="0">
                  <c:v>2456</c:v>
                </c:pt>
                <c:pt idx="1">
                  <c:v>19029</c:v>
                </c:pt>
                <c:pt idx="2">
                  <c:v>13507</c:v>
                </c:pt>
                <c:pt idx="3">
                  <c:v>68998</c:v>
                </c:pt>
                <c:pt idx="4">
                  <c:v>7222</c:v>
                </c:pt>
                <c:pt idx="5">
                  <c:v>24012</c:v>
                </c:pt>
                <c:pt idx="6">
                  <c:v>27261</c:v>
                </c:pt>
                <c:pt idx="7">
                  <c:v>19489</c:v>
                </c:pt>
                <c:pt idx="8">
                  <c:v>65366</c:v>
                </c:pt>
                <c:pt idx="9">
                  <c:v>69502</c:v>
                </c:pt>
                <c:pt idx="10">
                  <c:v>18669</c:v>
                </c:pt>
                <c:pt idx="11">
                  <c:v>43913</c:v>
                </c:pt>
                <c:pt idx="12">
                  <c:v>60596</c:v>
                </c:pt>
                <c:pt idx="13">
                  <c:v>18858</c:v>
                </c:pt>
                <c:pt idx="14">
                  <c:v>23447</c:v>
                </c:pt>
                <c:pt idx="15">
                  <c:v>65501</c:v>
                </c:pt>
                <c:pt idx="16">
                  <c:v>10939</c:v>
                </c:pt>
                <c:pt idx="17">
                  <c:v>43</c:v>
                </c:pt>
                <c:pt idx="18">
                  <c:v>1417</c:v>
                </c:pt>
                <c:pt idx="19">
                  <c:v>10327</c:v>
                </c:pt>
                <c:pt idx="20">
                  <c:v>19604</c:v>
                </c:pt>
                <c:pt idx="21">
                  <c:v>19398</c:v>
                </c:pt>
                <c:pt idx="22">
                  <c:v>18686</c:v>
                </c:pt>
                <c:pt idx="23">
                  <c:v>75583</c:v>
                </c:pt>
                <c:pt idx="24">
                  <c:v>32006</c:v>
                </c:pt>
                <c:pt idx="25">
                  <c:v>2726</c:v>
                </c:pt>
                <c:pt idx="26">
                  <c:v>891</c:v>
                </c:pt>
                <c:pt idx="27">
                  <c:v>6092</c:v>
                </c:pt>
                <c:pt idx="28">
                  <c:v>4665</c:v>
                </c:pt>
                <c:pt idx="29">
                  <c:v>60177</c:v>
                </c:pt>
                <c:pt idx="30">
                  <c:v>9661</c:v>
                </c:pt>
                <c:pt idx="31">
                  <c:v>1127</c:v>
                </c:pt>
                <c:pt idx="32">
                  <c:v>1787</c:v>
                </c:pt>
                <c:pt idx="33">
                  <c:v>29613</c:v>
                </c:pt>
                <c:pt idx="34">
                  <c:v>23382</c:v>
                </c:pt>
                <c:pt idx="35">
                  <c:v>1946</c:v>
                </c:pt>
                <c:pt idx="36">
                  <c:v>3463</c:v>
                </c:pt>
                <c:pt idx="37">
                  <c:v>5155</c:v>
                </c:pt>
                <c:pt idx="38">
                  <c:v>26422</c:v>
                </c:pt>
                <c:pt idx="39">
                  <c:v>42531</c:v>
                </c:pt>
                <c:pt idx="40">
                  <c:v>54611</c:v>
                </c:pt>
                <c:pt idx="41">
                  <c:v>50961</c:v>
                </c:pt>
                <c:pt idx="42">
                  <c:v>73386</c:v>
                </c:pt>
                <c:pt idx="43">
                  <c:v>6894</c:v>
                </c:pt>
                <c:pt idx="44">
                  <c:v>14161</c:v>
                </c:pt>
                <c:pt idx="45">
                  <c:v>25896</c:v>
                </c:pt>
                <c:pt idx="46">
                  <c:v>1474</c:v>
                </c:pt>
                <c:pt idx="47">
                  <c:v>3637</c:v>
                </c:pt>
                <c:pt idx="48">
                  <c:v>13513</c:v>
                </c:pt>
                <c:pt idx="49">
                  <c:v>16979</c:v>
                </c:pt>
                <c:pt idx="50">
                  <c:v>11647</c:v>
                </c:pt>
                <c:pt idx="51">
                  <c:v>1851</c:v>
                </c:pt>
                <c:pt idx="52">
                  <c:v>2188</c:v>
                </c:pt>
                <c:pt idx="53">
                  <c:v>46385</c:v>
                </c:pt>
                <c:pt idx="54">
                  <c:v>11492</c:v>
                </c:pt>
                <c:pt idx="55">
                  <c:v>3724</c:v>
                </c:pt>
                <c:pt idx="56">
                  <c:v>15727</c:v>
                </c:pt>
                <c:pt idx="57">
                  <c:v>60897</c:v>
                </c:pt>
                <c:pt idx="58">
                  <c:v>58828</c:v>
                </c:pt>
                <c:pt idx="59">
                  <c:v>19197</c:v>
                </c:pt>
                <c:pt idx="60">
                  <c:v>2804</c:v>
                </c:pt>
                <c:pt idx="61">
                  <c:v>21922</c:v>
                </c:pt>
                <c:pt idx="62">
                  <c:v>66132</c:v>
                </c:pt>
                <c:pt idx="63">
                  <c:v>6974</c:v>
                </c:pt>
                <c:pt idx="64">
                  <c:v>39478</c:v>
                </c:pt>
                <c:pt idx="65">
                  <c:v>20075</c:v>
                </c:pt>
                <c:pt idx="66">
                  <c:v>10546</c:v>
                </c:pt>
                <c:pt idx="67">
                  <c:v>3218</c:v>
                </c:pt>
                <c:pt idx="68">
                  <c:v>3072</c:v>
                </c:pt>
                <c:pt idx="69">
                  <c:v>60648</c:v>
                </c:pt>
                <c:pt idx="70">
                  <c:v>3248</c:v>
                </c:pt>
                <c:pt idx="71">
                  <c:v>7228</c:v>
                </c:pt>
                <c:pt idx="72">
                  <c:v>43907</c:v>
                </c:pt>
                <c:pt idx="73">
                  <c:v>69779</c:v>
                </c:pt>
                <c:pt idx="74">
                  <c:v>9073</c:v>
                </c:pt>
                <c:pt idx="75">
                  <c:v>15855</c:v>
                </c:pt>
                <c:pt idx="76">
                  <c:v>19548</c:v>
                </c:pt>
                <c:pt idx="77">
                  <c:v>12927</c:v>
                </c:pt>
                <c:pt idx="78">
                  <c:v>145196</c:v>
                </c:pt>
                <c:pt idx="79">
                  <c:v>54997</c:v>
                </c:pt>
                <c:pt idx="80">
                  <c:v>54216</c:v>
                </c:pt>
                <c:pt idx="81">
                  <c:v>7011</c:v>
                </c:pt>
                <c:pt idx="82">
                  <c:v>12887</c:v>
                </c:pt>
                <c:pt idx="83">
                  <c:v>51809</c:v>
                </c:pt>
                <c:pt idx="84">
                  <c:v>12893</c:v>
                </c:pt>
                <c:pt idx="85">
                  <c:v>32688</c:v>
                </c:pt>
                <c:pt idx="86">
                  <c:v>6569</c:v>
                </c:pt>
                <c:pt idx="87">
                  <c:v>2381</c:v>
                </c:pt>
                <c:pt idx="88">
                  <c:v>625</c:v>
                </c:pt>
                <c:pt idx="89">
                  <c:v>9801</c:v>
                </c:pt>
                <c:pt idx="90">
                  <c:v>40256</c:v>
                </c:pt>
                <c:pt idx="91">
                  <c:v>11377</c:v>
                </c:pt>
                <c:pt idx="92">
                  <c:v>3251</c:v>
                </c:pt>
                <c:pt idx="93">
                  <c:v>1788</c:v>
                </c:pt>
                <c:pt idx="94">
                  <c:v>49266</c:v>
                </c:pt>
                <c:pt idx="95">
                  <c:v>14249</c:v>
                </c:pt>
                <c:pt idx="96">
                  <c:v>1916</c:v>
                </c:pt>
                <c:pt idx="97">
                  <c:v>1682</c:v>
                </c:pt>
                <c:pt idx="98">
                  <c:v>36847</c:v>
                </c:pt>
                <c:pt idx="99">
                  <c:v>36358</c:v>
                </c:pt>
                <c:pt idx="100">
                  <c:v>2656</c:v>
                </c:pt>
                <c:pt idx="101">
                  <c:v>61939</c:v>
                </c:pt>
                <c:pt idx="102">
                  <c:v>29164</c:v>
                </c:pt>
                <c:pt idx="103">
                  <c:v>2382</c:v>
                </c:pt>
                <c:pt idx="104">
                  <c:v>3931</c:v>
                </c:pt>
                <c:pt idx="105">
                  <c:v>1684</c:v>
                </c:pt>
                <c:pt idx="106">
                  <c:v>14939</c:v>
                </c:pt>
                <c:pt idx="107">
                  <c:v>27761</c:v>
                </c:pt>
                <c:pt idx="108">
                  <c:v>1046</c:v>
                </c:pt>
                <c:pt idx="109">
                  <c:v>1556</c:v>
                </c:pt>
                <c:pt idx="110">
                  <c:v>5132</c:v>
                </c:pt>
                <c:pt idx="111">
                  <c:v>1144</c:v>
                </c:pt>
                <c:pt idx="112">
                  <c:v>11342</c:v>
                </c:pt>
                <c:pt idx="113">
                  <c:v>5101</c:v>
                </c:pt>
                <c:pt idx="114">
                  <c:v>72973</c:v>
                </c:pt>
                <c:pt idx="115">
                  <c:v>54046</c:v>
                </c:pt>
                <c:pt idx="116">
                  <c:v>7601</c:v>
                </c:pt>
                <c:pt idx="117">
                  <c:v>16</c:v>
                </c:pt>
                <c:pt idx="118">
                  <c:v>6178</c:v>
                </c:pt>
                <c:pt idx="119">
                  <c:v>82655</c:v>
                </c:pt>
                <c:pt idx="120">
                  <c:v>42188</c:v>
                </c:pt>
                <c:pt idx="121">
                  <c:v>6836</c:v>
                </c:pt>
                <c:pt idx="122">
                  <c:v>40177</c:v>
                </c:pt>
                <c:pt idx="123">
                  <c:v>4516</c:v>
                </c:pt>
                <c:pt idx="124">
                  <c:v>15578</c:v>
                </c:pt>
                <c:pt idx="125">
                  <c:v>16132</c:v>
                </c:pt>
                <c:pt idx="126">
                  <c:v>1142</c:v>
                </c:pt>
                <c:pt idx="127">
                  <c:v>45343</c:v>
                </c:pt>
                <c:pt idx="128">
                  <c:v>44707</c:v>
                </c:pt>
                <c:pt idx="129">
                  <c:v>124834</c:v>
                </c:pt>
                <c:pt idx="130">
                  <c:v>41634</c:v>
                </c:pt>
                <c:pt idx="131">
                  <c:v>34837</c:v>
                </c:pt>
                <c:pt idx="132">
                  <c:v>309</c:v>
                </c:pt>
                <c:pt idx="133">
                  <c:v>29662</c:v>
                </c:pt>
                <c:pt idx="134">
                  <c:v>18435</c:v>
                </c:pt>
                <c:pt idx="135">
                  <c:v>17793</c:v>
                </c:pt>
                <c:pt idx="136">
                  <c:v>6324</c:v>
                </c:pt>
                <c:pt idx="137">
                  <c:v>4874</c:v>
                </c:pt>
                <c:pt idx="138">
                  <c:v>64836</c:v>
                </c:pt>
                <c:pt idx="139">
                  <c:v>4515</c:v>
                </c:pt>
                <c:pt idx="140">
                  <c:v>25432</c:v>
                </c:pt>
                <c:pt idx="141">
                  <c:v>39662</c:v>
                </c:pt>
                <c:pt idx="142">
                  <c:v>2082</c:v>
                </c:pt>
                <c:pt idx="143">
                  <c:v>133895</c:v>
                </c:pt>
                <c:pt idx="144">
                  <c:v>41515</c:v>
                </c:pt>
                <c:pt idx="145">
                  <c:v>52641</c:v>
                </c:pt>
                <c:pt idx="146">
                  <c:v>2414</c:v>
                </c:pt>
                <c:pt idx="147">
                  <c:v>16091</c:v>
                </c:pt>
                <c:pt idx="148">
                  <c:v>56706</c:v>
                </c:pt>
                <c:pt idx="149">
                  <c:v>49448</c:v>
                </c:pt>
                <c:pt idx="150">
                  <c:v>14223</c:v>
                </c:pt>
                <c:pt idx="151">
                  <c:v>4471</c:v>
                </c:pt>
                <c:pt idx="152">
                  <c:v>18427</c:v>
                </c:pt>
                <c:pt idx="153">
                  <c:v>65842</c:v>
                </c:pt>
                <c:pt idx="154">
                  <c:v>87963</c:v>
                </c:pt>
                <c:pt idx="155">
                  <c:v>6374</c:v>
                </c:pt>
                <c:pt idx="156">
                  <c:v>5293</c:v>
                </c:pt>
                <c:pt idx="157">
                  <c:v>36</c:v>
                </c:pt>
                <c:pt idx="158">
                  <c:v>22675</c:v>
                </c:pt>
                <c:pt idx="159">
                  <c:v>2754</c:v>
                </c:pt>
                <c:pt idx="160">
                  <c:v>7125</c:v>
                </c:pt>
                <c:pt idx="161">
                  <c:v>32054</c:v>
                </c:pt>
                <c:pt idx="162">
                  <c:v>1327</c:v>
                </c:pt>
                <c:pt idx="163">
                  <c:v>41412</c:v>
                </c:pt>
                <c:pt idx="164">
                  <c:v>19974</c:v>
                </c:pt>
                <c:pt idx="165">
                  <c:v>5797</c:v>
                </c:pt>
                <c:pt idx="166">
                  <c:v>3224</c:v>
                </c:pt>
                <c:pt idx="167">
                  <c:v>13901</c:v>
                </c:pt>
                <c:pt idx="168">
                  <c:v>88221</c:v>
                </c:pt>
                <c:pt idx="169">
                  <c:v>56471</c:v>
                </c:pt>
                <c:pt idx="170">
                  <c:v>80035</c:v>
                </c:pt>
                <c:pt idx="171">
                  <c:v>2874</c:v>
                </c:pt>
                <c:pt idx="172">
                  <c:v>10308</c:v>
                </c:pt>
                <c:pt idx="173">
                  <c:v>3001</c:v>
                </c:pt>
                <c:pt idx="174">
                  <c:v>8028</c:v>
                </c:pt>
                <c:pt idx="175">
                  <c:v>14458</c:v>
                </c:pt>
                <c:pt idx="176">
                  <c:v>2042</c:v>
                </c:pt>
                <c:pt idx="177">
                  <c:v>4041</c:v>
                </c:pt>
                <c:pt idx="178">
                  <c:v>2627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87D-4855-A369-1A81E297407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63312992"/>
        <c:axId val="863321728"/>
      </c:scatterChart>
      <c:valAx>
        <c:axId val="8633129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863321728"/>
        <c:crosses val="autoZero"/>
        <c:crossBetween val="midCat"/>
      </c:valAx>
      <c:valAx>
        <c:axId val="8633217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8633129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Africa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5.8218722659667543E-2"/>
                  <c:y val="-0.2395775007290755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it-IT"/>
                </a:p>
              </c:txPr>
            </c:trendlineLbl>
          </c:trendline>
          <c:xVal>
            <c:numRef>
              <c:f>Continents!$B$3:$B$52</c:f>
              <c:numCache>
                <c:formatCode>General</c:formatCode>
                <c:ptCount val="50"/>
                <c:pt idx="0">
                  <c:v>0.9</c:v>
                </c:pt>
                <c:pt idx="1">
                  <c:v>6.4</c:v>
                </c:pt>
                <c:pt idx="2">
                  <c:v>3</c:v>
                </c:pt>
                <c:pt idx="3">
                  <c:v>8.4</c:v>
                </c:pt>
                <c:pt idx="4">
                  <c:v>8.1999999999999993</c:v>
                </c:pt>
                <c:pt idx="5">
                  <c:v>7.5</c:v>
                </c:pt>
                <c:pt idx="6">
                  <c:v>8.9</c:v>
                </c:pt>
                <c:pt idx="7">
                  <c:v>5.7</c:v>
                </c:pt>
                <c:pt idx="8">
                  <c:v>3.3</c:v>
                </c:pt>
                <c:pt idx="9">
                  <c:v>1.5</c:v>
                </c:pt>
                <c:pt idx="10">
                  <c:v>0.9</c:v>
                </c:pt>
                <c:pt idx="11">
                  <c:v>7.8</c:v>
                </c:pt>
                <c:pt idx="12">
                  <c:v>0.5</c:v>
                </c:pt>
                <c:pt idx="13">
                  <c:v>2.6</c:v>
                </c:pt>
                <c:pt idx="14">
                  <c:v>0.4</c:v>
                </c:pt>
                <c:pt idx="15">
                  <c:v>11.3</c:v>
                </c:pt>
                <c:pt idx="16">
                  <c:v>1.3</c:v>
                </c:pt>
                <c:pt idx="17">
                  <c:v>9.9</c:v>
                </c:pt>
                <c:pt idx="18">
                  <c:v>2.8</c:v>
                </c:pt>
                <c:pt idx="19">
                  <c:v>11.5</c:v>
                </c:pt>
                <c:pt idx="20">
                  <c:v>3.8</c:v>
                </c:pt>
                <c:pt idx="21">
                  <c:v>2.7</c:v>
                </c:pt>
                <c:pt idx="22">
                  <c:v>1.3</c:v>
                </c:pt>
                <c:pt idx="23">
                  <c:v>4.8</c:v>
                </c:pt>
                <c:pt idx="24">
                  <c:v>8.4</c:v>
                </c:pt>
                <c:pt idx="25">
                  <c:v>3.4</c:v>
                </c:pt>
                <c:pt idx="26">
                  <c:v>5</c:v>
                </c:pt>
                <c:pt idx="27">
                  <c:v>5.8</c:v>
                </c:pt>
                <c:pt idx="28">
                  <c:v>1.9</c:v>
                </c:pt>
                <c:pt idx="29">
                  <c:v>3.7</c:v>
                </c:pt>
                <c:pt idx="30">
                  <c:v>1.3</c:v>
                </c:pt>
                <c:pt idx="31">
                  <c:v>3.6</c:v>
                </c:pt>
                <c:pt idx="32">
                  <c:v>0.6</c:v>
                </c:pt>
                <c:pt idx="33">
                  <c:v>2.4</c:v>
                </c:pt>
                <c:pt idx="34">
                  <c:v>9.8000000000000007</c:v>
                </c:pt>
                <c:pt idx="35">
                  <c:v>0.5</c:v>
                </c:pt>
                <c:pt idx="36">
                  <c:v>13.4</c:v>
                </c:pt>
                <c:pt idx="37">
                  <c:v>9</c:v>
                </c:pt>
                <c:pt idx="38">
                  <c:v>6.8</c:v>
                </c:pt>
                <c:pt idx="39">
                  <c:v>0.7</c:v>
                </c:pt>
                <c:pt idx="40">
                  <c:v>13.8</c:v>
                </c:pt>
                <c:pt idx="41">
                  <c:v>5.7</c:v>
                </c:pt>
                <c:pt idx="42">
                  <c:v>9.3000000000000007</c:v>
                </c:pt>
                <c:pt idx="43">
                  <c:v>0.5</c:v>
                </c:pt>
                <c:pt idx="44">
                  <c:v>9.4</c:v>
                </c:pt>
                <c:pt idx="45">
                  <c:v>3.1</c:v>
                </c:pt>
                <c:pt idx="46">
                  <c:v>1.9</c:v>
                </c:pt>
                <c:pt idx="47">
                  <c:v>9.5</c:v>
                </c:pt>
                <c:pt idx="48">
                  <c:v>4.8</c:v>
                </c:pt>
                <c:pt idx="49">
                  <c:v>4.8</c:v>
                </c:pt>
              </c:numCache>
            </c:numRef>
          </c:xVal>
          <c:yVal>
            <c:numRef>
              <c:f>Continents!$C$3:$C$52</c:f>
              <c:numCache>
                <c:formatCode>General</c:formatCode>
                <c:ptCount val="50"/>
                <c:pt idx="0">
                  <c:v>13507</c:v>
                </c:pt>
                <c:pt idx="1">
                  <c:v>7222</c:v>
                </c:pt>
                <c:pt idx="2">
                  <c:v>43</c:v>
                </c:pt>
                <c:pt idx="3">
                  <c:v>19398</c:v>
                </c:pt>
                <c:pt idx="4">
                  <c:v>2726</c:v>
                </c:pt>
                <c:pt idx="5">
                  <c:v>891</c:v>
                </c:pt>
                <c:pt idx="6">
                  <c:v>4665</c:v>
                </c:pt>
                <c:pt idx="7">
                  <c:v>9661</c:v>
                </c:pt>
                <c:pt idx="8">
                  <c:v>1127</c:v>
                </c:pt>
                <c:pt idx="9">
                  <c:v>1787</c:v>
                </c:pt>
                <c:pt idx="10">
                  <c:v>3463</c:v>
                </c:pt>
                <c:pt idx="11">
                  <c:v>5155</c:v>
                </c:pt>
                <c:pt idx="12">
                  <c:v>6894</c:v>
                </c:pt>
                <c:pt idx="13">
                  <c:v>1474</c:v>
                </c:pt>
                <c:pt idx="14">
                  <c:v>16979</c:v>
                </c:pt>
                <c:pt idx="15">
                  <c:v>1851</c:v>
                </c:pt>
                <c:pt idx="16">
                  <c:v>2188</c:v>
                </c:pt>
                <c:pt idx="17">
                  <c:v>11492</c:v>
                </c:pt>
                <c:pt idx="18">
                  <c:v>3724</c:v>
                </c:pt>
                <c:pt idx="19">
                  <c:v>19197</c:v>
                </c:pt>
                <c:pt idx="20">
                  <c:v>2804</c:v>
                </c:pt>
                <c:pt idx="21">
                  <c:v>6974</c:v>
                </c:pt>
                <c:pt idx="22">
                  <c:v>3218</c:v>
                </c:pt>
                <c:pt idx="23">
                  <c:v>3072</c:v>
                </c:pt>
                <c:pt idx="24">
                  <c:v>7011</c:v>
                </c:pt>
                <c:pt idx="25">
                  <c:v>6569</c:v>
                </c:pt>
                <c:pt idx="26">
                  <c:v>3251</c:v>
                </c:pt>
                <c:pt idx="27">
                  <c:v>1788</c:v>
                </c:pt>
                <c:pt idx="28">
                  <c:v>1916</c:v>
                </c:pt>
                <c:pt idx="29">
                  <c:v>1682</c:v>
                </c:pt>
                <c:pt idx="30">
                  <c:v>2656</c:v>
                </c:pt>
                <c:pt idx="31">
                  <c:v>29164</c:v>
                </c:pt>
                <c:pt idx="32">
                  <c:v>1046</c:v>
                </c:pt>
                <c:pt idx="33">
                  <c:v>1556</c:v>
                </c:pt>
                <c:pt idx="34">
                  <c:v>1144</c:v>
                </c:pt>
                <c:pt idx="35">
                  <c:v>16</c:v>
                </c:pt>
                <c:pt idx="36">
                  <c:v>6178</c:v>
                </c:pt>
                <c:pt idx="37">
                  <c:v>309</c:v>
                </c:pt>
                <c:pt idx="38">
                  <c:v>4874</c:v>
                </c:pt>
                <c:pt idx="39">
                  <c:v>4515</c:v>
                </c:pt>
                <c:pt idx="40">
                  <c:v>39662</c:v>
                </c:pt>
                <c:pt idx="41">
                  <c:v>2082</c:v>
                </c:pt>
                <c:pt idx="42">
                  <c:v>16091</c:v>
                </c:pt>
                <c:pt idx="43">
                  <c:v>4471</c:v>
                </c:pt>
                <c:pt idx="44">
                  <c:v>36</c:v>
                </c:pt>
                <c:pt idx="45">
                  <c:v>2754</c:v>
                </c:pt>
                <c:pt idx="46">
                  <c:v>1327</c:v>
                </c:pt>
                <c:pt idx="47">
                  <c:v>3224</c:v>
                </c:pt>
                <c:pt idx="48">
                  <c:v>4041</c:v>
                </c:pt>
                <c:pt idx="49">
                  <c:v>2627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DF8-4C11-85B0-AC38F8F71DE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70233552"/>
        <c:axId val="870231056"/>
      </c:scatterChart>
      <c:valAx>
        <c:axId val="8702335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870231056"/>
        <c:crosses val="autoZero"/>
        <c:crossBetween val="midCat"/>
      </c:valAx>
      <c:valAx>
        <c:axId val="8702310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8702335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r dati aggregati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'r-aggregate'!$C$1</c:f>
              <c:strCache>
                <c:ptCount val="1"/>
                <c:pt idx="0">
                  <c:v>PIL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1.9601706036745405E-2"/>
                  <c:y val="-0.30456146106736659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it-IT"/>
                </a:p>
              </c:txPr>
            </c:trendlineLbl>
          </c:trendline>
          <c:xVal>
            <c:numRef>
              <c:f>'r-aggregate'!$B$2:$B$180</c:f>
              <c:numCache>
                <c:formatCode>General</c:formatCode>
                <c:ptCount val="179"/>
                <c:pt idx="0">
                  <c:v>0.2</c:v>
                </c:pt>
                <c:pt idx="1">
                  <c:v>7.5</c:v>
                </c:pt>
                <c:pt idx="2">
                  <c:v>0.9</c:v>
                </c:pt>
                <c:pt idx="3">
                  <c:v>11.3</c:v>
                </c:pt>
                <c:pt idx="4">
                  <c:v>6.4</c:v>
                </c:pt>
                <c:pt idx="5">
                  <c:v>7</c:v>
                </c:pt>
                <c:pt idx="6">
                  <c:v>9.8000000000000007</c:v>
                </c:pt>
                <c:pt idx="7">
                  <c:v>5.5</c:v>
                </c:pt>
                <c:pt idx="8">
                  <c:v>10.6</c:v>
                </c:pt>
                <c:pt idx="9">
                  <c:v>11.6</c:v>
                </c:pt>
                <c:pt idx="10">
                  <c:v>0.8</c:v>
                </c:pt>
                <c:pt idx="11">
                  <c:v>4.4000000000000004</c:v>
                </c:pt>
                <c:pt idx="12">
                  <c:v>1.9</c:v>
                </c:pt>
                <c:pt idx="13">
                  <c:v>9.6</c:v>
                </c:pt>
                <c:pt idx="14">
                  <c:v>11.2</c:v>
                </c:pt>
                <c:pt idx="15">
                  <c:v>12.1</c:v>
                </c:pt>
                <c:pt idx="16">
                  <c:v>6.7</c:v>
                </c:pt>
                <c:pt idx="17">
                  <c:v>3</c:v>
                </c:pt>
                <c:pt idx="18">
                  <c:v>0.6</c:v>
                </c:pt>
                <c:pt idx="19">
                  <c:v>4.8</c:v>
                </c:pt>
                <c:pt idx="20">
                  <c:v>6.4</c:v>
                </c:pt>
                <c:pt idx="21">
                  <c:v>8.4</c:v>
                </c:pt>
                <c:pt idx="22">
                  <c:v>7.8</c:v>
                </c:pt>
                <c:pt idx="23">
                  <c:v>0.4</c:v>
                </c:pt>
                <c:pt idx="24">
                  <c:v>12.7</c:v>
                </c:pt>
                <c:pt idx="25">
                  <c:v>8.1999999999999993</c:v>
                </c:pt>
                <c:pt idx="26">
                  <c:v>7.5</c:v>
                </c:pt>
                <c:pt idx="27">
                  <c:v>6.7</c:v>
                </c:pt>
                <c:pt idx="28">
                  <c:v>8.9</c:v>
                </c:pt>
                <c:pt idx="29">
                  <c:v>8.9</c:v>
                </c:pt>
                <c:pt idx="30">
                  <c:v>5.7</c:v>
                </c:pt>
                <c:pt idx="31">
                  <c:v>3.3</c:v>
                </c:pt>
                <c:pt idx="32">
                  <c:v>1.5</c:v>
                </c:pt>
                <c:pt idx="33">
                  <c:v>9.3000000000000007</c:v>
                </c:pt>
                <c:pt idx="34">
                  <c:v>7.2</c:v>
                </c:pt>
                <c:pt idx="35">
                  <c:v>5.8</c:v>
                </c:pt>
                <c:pt idx="36">
                  <c:v>0.9</c:v>
                </c:pt>
                <c:pt idx="37">
                  <c:v>7.8</c:v>
                </c:pt>
                <c:pt idx="38">
                  <c:v>4.8</c:v>
                </c:pt>
                <c:pt idx="39">
                  <c:v>8.9</c:v>
                </c:pt>
                <c:pt idx="40">
                  <c:v>10.8</c:v>
                </c:pt>
                <c:pt idx="41">
                  <c:v>14.4</c:v>
                </c:pt>
                <c:pt idx="42">
                  <c:v>10.4</c:v>
                </c:pt>
                <c:pt idx="43">
                  <c:v>0.5</c:v>
                </c:pt>
                <c:pt idx="44">
                  <c:v>8.1999999999999993</c:v>
                </c:pt>
                <c:pt idx="45">
                  <c:v>6.9</c:v>
                </c:pt>
                <c:pt idx="46">
                  <c:v>2.6</c:v>
                </c:pt>
                <c:pt idx="47">
                  <c:v>2.1</c:v>
                </c:pt>
                <c:pt idx="48">
                  <c:v>4.4000000000000004</c:v>
                </c:pt>
                <c:pt idx="49">
                  <c:v>0.4</c:v>
                </c:pt>
                <c:pt idx="50">
                  <c:v>3.7</c:v>
                </c:pt>
                <c:pt idx="51">
                  <c:v>11.3</c:v>
                </c:pt>
                <c:pt idx="52">
                  <c:v>1.3</c:v>
                </c:pt>
                <c:pt idx="53">
                  <c:v>11.6</c:v>
                </c:pt>
                <c:pt idx="54">
                  <c:v>9.9</c:v>
                </c:pt>
                <c:pt idx="55">
                  <c:v>2.8</c:v>
                </c:pt>
                <c:pt idx="56">
                  <c:v>3</c:v>
                </c:pt>
                <c:pt idx="57">
                  <c:v>10.7</c:v>
                </c:pt>
                <c:pt idx="58">
                  <c:v>12.6</c:v>
                </c:pt>
                <c:pt idx="59">
                  <c:v>11.5</c:v>
                </c:pt>
                <c:pt idx="60">
                  <c:v>3.8</c:v>
                </c:pt>
                <c:pt idx="61">
                  <c:v>9.8000000000000007</c:v>
                </c:pt>
                <c:pt idx="62">
                  <c:v>13.4</c:v>
                </c:pt>
                <c:pt idx="63">
                  <c:v>2.7</c:v>
                </c:pt>
                <c:pt idx="64">
                  <c:v>10.4</c:v>
                </c:pt>
                <c:pt idx="65">
                  <c:v>9.3000000000000007</c:v>
                </c:pt>
                <c:pt idx="66">
                  <c:v>2.4</c:v>
                </c:pt>
                <c:pt idx="67">
                  <c:v>1.3</c:v>
                </c:pt>
                <c:pt idx="68">
                  <c:v>4.8</c:v>
                </c:pt>
                <c:pt idx="69">
                  <c:v>6.3</c:v>
                </c:pt>
                <c:pt idx="70">
                  <c:v>5.8</c:v>
                </c:pt>
                <c:pt idx="71">
                  <c:v>4</c:v>
                </c:pt>
                <c:pt idx="72">
                  <c:v>11.4</c:v>
                </c:pt>
                <c:pt idx="73">
                  <c:v>9.1</c:v>
                </c:pt>
                <c:pt idx="74">
                  <c:v>5.7</c:v>
                </c:pt>
                <c:pt idx="75">
                  <c:v>0.8</c:v>
                </c:pt>
                <c:pt idx="76">
                  <c:v>1</c:v>
                </c:pt>
                <c:pt idx="77">
                  <c:v>0.4</c:v>
                </c:pt>
                <c:pt idx="78">
                  <c:v>13</c:v>
                </c:pt>
                <c:pt idx="79">
                  <c:v>3.8</c:v>
                </c:pt>
                <c:pt idx="80">
                  <c:v>7.5</c:v>
                </c:pt>
                <c:pt idx="81">
                  <c:v>8.4</c:v>
                </c:pt>
                <c:pt idx="82">
                  <c:v>4.2</c:v>
                </c:pt>
                <c:pt idx="83">
                  <c:v>8</c:v>
                </c:pt>
                <c:pt idx="84">
                  <c:v>0.7</c:v>
                </c:pt>
                <c:pt idx="85">
                  <c:v>7.7</c:v>
                </c:pt>
                <c:pt idx="86">
                  <c:v>3.4</c:v>
                </c:pt>
                <c:pt idx="87">
                  <c:v>0.4</c:v>
                </c:pt>
                <c:pt idx="88">
                  <c:v>6.2</c:v>
                </c:pt>
                <c:pt idx="89">
                  <c:v>10.4</c:v>
                </c:pt>
                <c:pt idx="90">
                  <c:v>12.9</c:v>
                </c:pt>
                <c:pt idx="91">
                  <c:v>1.5</c:v>
                </c:pt>
                <c:pt idx="92">
                  <c:v>5</c:v>
                </c:pt>
                <c:pt idx="93">
                  <c:v>5.8</c:v>
                </c:pt>
                <c:pt idx="94">
                  <c:v>15</c:v>
                </c:pt>
                <c:pt idx="95">
                  <c:v>13</c:v>
                </c:pt>
                <c:pt idx="96">
                  <c:v>1.9</c:v>
                </c:pt>
                <c:pt idx="97">
                  <c:v>3.7</c:v>
                </c:pt>
                <c:pt idx="98">
                  <c:v>0.9</c:v>
                </c:pt>
                <c:pt idx="99">
                  <c:v>2.7</c:v>
                </c:pt>
                <c:pt idx="100">
                  <c:v>1.3</c:v>
                </c:pt>
                <c:pt idx="101">
                  <c:v>8.1</c:v>
                </c:pt>
                <c:pt idx="102">
                  <c:v>3.6</c:v>
                </c:pt>
                <c:pt idx="103">
                  <c:v>6.5</c:v>
                </c:pt>
                <c:pt idx="104">
                  <c:v>2.5</c:v>
                </c:pt>
                <c:pt idx="105">
                  <c:v>15.2</c:v>
                </c:pt>
                <c:pt idx="106">
                  <c:v>7.4</c:v>
                </c:pt>
                <c:pt idx="107">
                  <c:v>8</c:v>
                </c:pt>
                <c:pt idx="108">
                  <c:v>0.6</c:v>
                </c:pt>
                <c:pt idx="109">
                  <c:v>2.4</c:v>
                </c:pt>
                <c:pt idx="110">
                  <c:v>4.8</c:v>
                </c:pt>
                <c:pt idx="111">
                  <c:v>9.8000000000000007</c:v>
                </c:pt>
                <c:pt idx="112">
                  <c:v>6</c:v>
                </c:pt>
                <c:pt idx="113">
                  <c:v>2</c:v>
                </c:pt>
                <c:pt idx="114">
                  <c:v>8.6999999999999993</c:v>
                </c:pt>
                <c:pt idx="115">
                  <c:v>10.7</c:v>
                </c:pt>
                <c:pt idx="116">
                  <c:v>5.2</c:v>
                </c:pt>
                <c:pt idx="117">
                  <c:v>0.5</c:v>
                </c:pt>
                <c:pt idx="118">
                  <c:v>13.4</c:v>
                </c:pt>
                <c:pt idx="119">
                  <c:v>7.5</c:v>
                </c:pt>
                <c:pt idx="120">
                  <c:v>0.8</c:v>
                </c:pt>
                <c:pt idx="121">
                  <c:v>0.3</c:v>
                </c:pt>
                <c:pt idx="122">
                  <c:v>7.9</c:v>
                </c:pt>
                <c:pt idx="123">
                  <c:v>1.2</c:v>
                </c:pt>
                <c:pt idx="124">
                  <c:v>7.2</c:v>
                </c:pt>
                <c:pt idx="125">
                  <c:v>6.3</c:v>
                </c:pt>
                <c:pt idx="126">
                  <c:v>6.6</c:v>
                </c:pt>
                <c:pt idx="127">
                  <c:v>11.6</c:v>
                </c:pt>
                <c:pt idx="128">
                  <c:v>12.3</c:v>
                </c:pt>
                <c:pt idx="129">
                  <c:v>2</c:v>
                </c:pt>
                <c:pt idx="130">
                  <c:v>12.6</c:v>
                </c:pt>
                <c:pt idx="131">
                  <c:v>11.7</c:v>
                </c:pt>
                <c:pt idx="132">
                  <c:v>9</c:v>
                </c:pt>
                <c:pt idx="133">
                  <c:v>9.4</c:v>
                </c:pt>
                <c:pt idx="134">
                  <c:v>9.9</c:v>
                </c:pt>
                <c:pt idx="135">
                  <c:v>8.1999999999999993</c:v>
                </c:pt>
                <c:pt idx="136">
                  <c:v>2.5</c:v>
                </c:pt>
                <c:pt idx="137">
                  <c:v>6.8</c:v>
                </c:pt>
                <c:pt idx="138">
                  <c:v>0.2</c:v>
                </c:pt>
                <c:pt idx="139">
                  <c:v>0.7</c:v>
                </c:pt>
                <c:pt idx="140">
                  <c:v>11.1</c:v>
                </c:pt>
                <c:pt idx="141">
                  <c:v>13.8</c:v>
                </c:pt>
                <c:pt idx="142">
                  <c:v>5.7</c:v>
                </c:pt>
                <c:pt idx="143">
                  <c:v>2.5</c:v>
                </c:pt>
                <c:pt idx="144">
                  <c:v>11.5</c:v>
                </c:pt>
                <c:pt idx="145">
                  <c:v>12.6</c:v>
                </c:pt>
                <c:pt idx="146">
                  <c:v>1.4</c:v>
                </c:pt>
                <c:pt idx="147">
                  <c:v>9.3000000000000007</c:v>
                </c:pt>
                <c:pt idx="148">
                  <c:v>10.199999999999999</c:v>
                </c:pt>
                <c:pt idx="149">
                  <c:v>10</c:v>
                </c:pt>
                <c:pt idx="150">
                  <c:v>4.3</c:v>
                </c:pt>
                <c:pt idx="151">
                  <c:v>0.5</c:v>
                </c:pt>
                <c:pt idx="152">
                  <c:v>5.0999999999999996</c:v>
                </c:pt>
                <c:pt idx="153">
                  <c:v>9.1999999999999993</c:v>
                </c:pt>
                <c:pt idx="154">
                  <c:v>11.5</c:v>
                </c:pt>
                <c:pt idx="155">
                  <c:v>0.3</c:v>
                </c:pt>
                <c:pt idx="156">
                  <c:v>3.3</c:v>
                </c:pt>
                <c:pt idx="157">
                  <c:v>9.4</c:v>
                </c:pt>
                <c:pt idx="158">
                  <c:v>8.3000000000000007</c:v>
                </c:pt>
                <c:pt idx="159">
                  <c:v>3.1</c:v>
                </c:pt>
                <c:pt idx="160">
                  <c:v>1.5</c:v>
                </c:pt>
                <c:pt idx="161">
                  <c:v>8.4</c:v>
                </c:pt>
                <c:pt idx="162">
                  <c:v>1.9</c:v>
                </c:pt>
                <c:pt idx="163">
                  <c:v>2</c:v>
                </c:pt>
                <c:pt idx="164">
                  <c:v>5.4</c:v>
                </c:pt>
                <c:pt idx="165">
                  <c:v>1.7</c:v>
                </c:pt>
                <c:pt idx="166">
                  <c:v>9.5</c:v>
                </c:pt>
                <c:pt idx="167">
                  <c:v>8.6</c:v>
                </c:pt>
                <c:pt idx="168">
                  <c:v>3.8</c:v>
                </c:pt>
                <c:pt idx="169">
                  <c:v>11.4</c:v>
                </c:pt>
                <c:pt idx="170">
                  <c:v>9.8000000000000007</c:v>
                </c:pt>
                <c:pt idx="171">
                  <c:v>10.8</c:v>
                </c:pt>
                <c:pt idx="172">
                  <c:v>2.7</c:v>
                </c:pt>
                <c:pt idx="173">
                  <c:v>1</c:v>
                </c:pt>
                <c:pt idx="174">
                  <c:v>5.6</c:v>
                </c:pt>
                <c:pt idx="175">
                  <c:v>8.3000000000000007</c:v>
                </c:pt>
                <c:pt idx="176">
                  <c:v>0.1</c:v>
                </c:pt>
                <c:pt idx="177">
                  <c:v>4.8</c:v>
                </c:pt>
                <c:pt idx="178">
                  <c:v>4.8</c:v>
                </c:pt>
              </c:numCache>
            </c:numRef>
          </c:xVal>
          <c:yVal>
            <c:numRef>
              <c:f>'r-aggregate'!$C$2:$C$180</c:f>
              <c:numCache>
                <c:formatCode>General</c:formatCode>
                <c:ptCount val="179"/>
                <c:pt idx="0">
                  <c:v>2456</c:v>
                </c:pt>
                <c:pt idx="1">
                  <c:v>19029</c:v>
                </c:pt>
                <c:pt idx="2">
                  <c:v>13507</c:v>
                </c:pt>
                <c:pt idx="3">
                  <c:v>68998</c:v>
                </c:pt>
                <c:pt idx="4">
                  <c:v>7222</c:v>
                </c:pt>
                <c:pt idx="5">
                  <c:v>24012</c:v>
                </c:pt>
                <c:pt idx="6">
                  <c:v>27261</c:v>
                </c:pt>
                <c:pt idx="7">
                  <c:v>19489</c:v>
                </c:pt>
                <c:pt idx="8">
                  <c:v>65366</c:v>
                </c:pt>
                <c:pt idx="9">
                  <c:v>69502</c:v>
                </c:pt>
                <c:pt idx="10">
                  <c:v>18669</c:v>
                </c:pt>
                <c:pt idx="11">
                  <c:v>43913</c:v>
                </c:pt>
                <c:pt idx="12">
                  <c:v>60596</c:v>
                </c:pt>
                <c:pt idx="13">
                  <c:v>18858</c:v>
                </c:pt>
                <c:pt idx="14">
                  <c:v>23447</c:v>
                </c:pt>
                <c:pt idx="15">
                  <c:v>65501</c:v>
                </c:pt>
                <c:pt idx="16">
                  <c:v>10939</c:v>
                </c:pt>
                <c:pt idx="17">
                  <c:v>43</c:v>
                </c:pt>
                <c:pt idx="18">
                  <c:v>1417</c:v>
                </c:pt>
                <c:pt idx="19">
                  <c:v>10327</c:v>
                </c:pt>
                <c:pt idx="20">
                  <c:v>19604</c:v>
                </c:pt>
                <c:pt idx="21">
                  <c:v>19398</c:v>
                </c:pt>
                <c:pt idx="22">
                  <c:v>18686</c:v>
                </c:pt>
                <c:pt idx="23">
                  <c:v>75583</c:v>
                </c:pt>
                <c:pt idx="24">
                  <c:v>32006</c:v>
                </c:pt>
                <c:pt idx="25">
                  <c:v>2726</c:v>
                </c:pt>
                <c:pt idx="26">
                  <c:v>891</c:v>
                </c:pt>
                <c:pt idx="27">
                  <c:v>6092</c:v>
                </c:pt>
                <c:pt idx="28">
                  <c:v>4665</c:v>
                </c:pt>
                <c:pt idx="29">
                  <c:v>60177</c:v>
                </c:pt>
                <c:pt idx="30">
                  <c:v>9661</c:v>
                </c:pt>
                <c:pt idx="31">
                  <c:v>1127</c:v>
                </c:pt>
                <c:pt idx="32">
                  <c:v>1787</c:v>
                </c:pt>
                <c:pt idx="33">
                  <c:v>29613</c:v>
                </c:pt>
                <c:pt idx="34">
                  <c:v>23382</c:v>
                </c:pt>
                <c:pt idx="35">
                  <c:v>1946</c:v>
                </c:pt>
                <c:pt idx="36">
                  <c:v>3463</c:v>
                </c:pt>
                <c:pt idx="37">
                  <c:v>5155</c:v>
                </c:pt>
                <c:pt idx="38">
                  <c:v>26422</c:v>
                </c:pt>
                <c:pt idx="39">
                  <c:v>42531</c:v>
                </c:pt>
                <c:pt idx="40">
                  <c:v>54611</c:v>
                </c:pt>
                <c:pt idx="41">
                  <c:v>50961</c:v>
                </c:pt>
                <c:pt idx="42">
                  <c:v>73386</c:v>
                </c:pt>
                <c:pt idx="43">
                  <c:v>6894</c:v>
                </c:pt>
                <c:pt idx="44">
                  <c:v>14161</c:v>
                </c:pt>
                <c:pt idx="45">
                  <c:v>25896</c:v>
                </c:pt>
                <c:pt idx="46">
                  <c:v>1474</c:v>
                </c:pt>
                <c:pt idx="47">
                  <c:v>3637</c:v>
                </c:pt>
                <c:pt idx="48">
                  <c:v>13513</c:v>
                </c:pt>
                <c:pt idx="49">
                  <c:v>16979</c:v>
                </c:pt>
                <c:pt idx="50">
                  <c:v>11647</c:v>
                </c:pt>
                <c:pt idx="51">
                  <c:v>1851</c:v>
                </c:pt>
                <c:pt idx="52">
                  <c:v>2188</c:v>
                </c:pt>
                <c:pt idx="53">
                  <c:v>46385</c:v>
                </c:pt>
                <c:pt idx="54">
                  <c:v>11492</c:v>
                </c:pt>
                <c:pt idx="55">
                  <c:v>3724</c:v>
                </c:pt>
                <c:pt idx="56">
                  <c:v>15727</c:v>
                </c:pt>
                <c:pt idx="57">
                  <c:v>60897</c:v>
                </c:pt>
                <c:pt idx="58">
                  <c:v>58828</c:v>
                </c:pt>
                <c:pt idx="59">
                  <c:v>19197</c:v>
                </c:pt>
                <c:pt idx="60">
                  <c:v>2804</c:v>
                </c:pt>
                <c:pt idx="61">
                  <c:v>21922</c:v>
                </c:pt>
                <c:pt idx="62">
                  <c:v>66132</c:v>
                </c:pt>
                <c:pt idx="63">
                  <c:v>6974</c:v>
                </c:pt>
                <c:pt idx="64">
                  <c:v>39478</c:v>
                </c:pt>
                <c:pt idx="65">
                  <c:v>20075</c:v>
                </c:pt>
                <c:pt idx="66">
                  <c:v>10546</c:v>
                </c:pt>
                <c:pt idx="67">
                  <c:v>3218</c:v>
                </c:pt>
                <c:pt idx="68">
                  <c:v>3072</c:v>
                </c:pt>
                <c:pt idx="69">
                  <c:v>60648</c:v>
                </c:pt>
                <c:pt idx="70">
                  <c:v>3248</c:v>
                </c:pt>
                <c:pt idx="71">
                  <c:v>7228</c:v>
                </c:pt>
                <c:pt idx="72">
                  <c:v>43907</c:v>
                </c:pt>
                <c:pt idx="73">
                  <c:v>69779</c:v>
                </c:pt>
                <c:pt idx="74">
                  <c:v>9073</c:v>
                </c:pt>
                <c:pt idx="75">
                  <c:v>15855</c:v>
                </c:pt>
                <c:pt idx="76">
                  <c:v>19548</c:v>
                </c:pt>
                <c:pt idx="77">
                  <c:v>12927</c:v>
                </c:pt>
                <c:pt idx="78">
                  <c:v>145196</c:v>
                </c:pt>
                <c:pt idx="79">
                  <c:v>54997</c:v>
                </c:pt>
                <c:pt idx="80">
                  <c:v>54216</c:v>
                </c:pt>
                <c:pt idx="81">
                  <c:v>7011</c:v>
                </c:pt>
                <c:pt idx="82">
                  <c:v>12887</c:v>
                </c:pt>
                <c:pt idx="83">
                  <c:v>51809</c:v>
                </c:pt>
                <c:pt idx="84">
                  <c:v>12893</c:v>
                </c:pt>
                <c:pt idx="85">
                  <c:v>32688</c:v>
                </c:pt>
                <c:pt idx="86">
                  <c:v>6569</c:v>
                </c:pt>
                <c:pt idx="87">
                  <c:v>2381</c:v>
                </c:pt>
                <c:pt idx="88">
                  <c:v>625</c:v>
                </c:pt>
                <c:pt idx="89">
                  <c:v>9801</c:v>
                </c:pt>
                <c:pt idx="90">
                  <c:v>40256</c:v>
                </c:pt>
                <c:pt idx="91">
                  <c:v>11377</c:v>
                </c:pt>
                <c:pt idx="92">
                  <c:v>3251</c:v>
                </c:pt>
                <c:pt idx="93">
                  <c:v>1788</c:v>
                </c:pt>
                <c:pt idx="94">
                  <c:v>49266</c:v>
                </c:pt>
                <c:pt idx="95">
                  <c:v>14249</c:v>
                </c:pt>
                <c:pt idx="96">
                  <c:v>1916</c:v>
                </c:pt>
                <c:pt idx="97">
                  <c:v>1682</c:v>
                </c:pt>
                <c:pt idx="98">
                  <c:v>36847</c:v>
                </c:pt>
                <c:pt idx="99">
                  <c:v>36358</c:v>
                </c:pt>
                <c:pt idx="100">
                  <c:v>2656</c:v>
                </c:pt>
                <c:pt idx="101">
                  <c:v>61939</c:v>
                </c:pt>
                <c:pt idx="102">
                  <c:v>29164</c:v>
                </c:pt>
                <c:pt idx="103">
                  <c:v>2382</c:v>
                </c:pt>
                <c:pt idx="104">
                  <c:v>3931</c:v>
                </c:pt>
                <c:pt idx="105">
                  <c:v>1684</c:v>
                </c:pt>
                <c:pt idx="106">
                  <c:v>14939</c:v>
                </c:pt>
                <c:pt idx="107">
                  <c:v>27761</c:v>
                </c:pt>
                <c:pt idx="108">
                  <c:v>1046</c:v>
                </c:pt>
                <c:pt idx="109">
                  <c:v>1556</c:v>
                </c:pt>
                <c:pt idx="110">
                  <c:v>5132</c:v>
                </c:pt>
                <c:pt idx="111">
                  <c:v>1144</c:v>
                </c:pt>
                <c:pt idx="112">
                  <c:v>11342</c:v>
                </c:pt>
                <c:pt idx="113">
                  <c:v>5101</c:v>
                </c:pt>
                <c:pt idx="114">
                  <c:v>72973</c:v>
                </c:pt>
                <c:pt idx="115">
                  <c:v>54046</c:v>
                </c:pt>
                <c:pt idx="116">
                  <c:v>7601</c:v>
                </c:pt>
                <c:pt idx="117">
                  <c:v>16</c:v>
                </c:pt>
                <c:pt idx="118">
                  <c:v>6178</c:v>
                </c:pt>
                <c:pt idx="119">
                  <c:v>82655</c:v>
                </c:pt>
                <c:pt idx="120">
                  <c:v>42188</c:v>
                </c:pt>
                <c:pt idx="121">
                  <c:v>6836</c:v>
                </c:pt>
                <c:pt idx="122">
                  <c:v>40177</c:v>
                </c:pt>
                <c:pt idx="123">
                  <c:v>4516</c:v>
                </c:pt>
                <c:pt idx="124">
                  <c:v>15578</c:v>
                </c:pt>
                <c:pt idx="125">
                  <c:v>16132</c:v>
                </c:pt>
                <c:pt idx="126">
                  <c:v>1142</c:v>
                </c:pt>
                <c:pt idx="127">
                  <c:v>45343</c:v>
                </c:pt>
                <c:pt idx="128">
                  <c:v>44707</c:v>
                </c:pt>
                <c:pt idx="129">
                  <c:v>124834</c:v>
                </c:pt>
                <c:pt idx="130">
                  <c:v>41634</c:v>
                </c:pt>
                <c:pt idx="131">
                  <c:v>34837</c:v>
                </c:pt>
                <c:pt idx="132">
                  <c:v>309</c:v>
                </c:pt>
                <c:pt idx="133">
                  <c:v>29662</c:v>
                </c:pt>
                <c:pt idx="134">
                  <c:v>18435</c:v>
                </c:pt>
                <c:pt idx="135">
                  <c:v>17793</c:v>
                </c:pt>
                <c:pt idx="136">
                  <c:v>6324</c:v>
                </c:pt>
                <c:pt idx="137">
                  <c:v>4874</c:v>
                </c:pt>
                <c:pt idx="138">
                  <c:v>64836</c:v>
                </c:pt>
                <c:pt idx="139">
                  <c:v>4515</c:v>
                </c:pt>
                <c:pt idx="140">
                  <c:v>25432</c:v>
                </c:pt>
                <c:pt idx="141">
                  <c:v>39662</c:v>
                </c:pt>
                <c:pt idx="142">
                  <c:v>2082</c:v>
                </c:pt>
                <c:pt idx="143">
                  <c:v>133895</c:v>
                </c:pt>
                <c:pt idx="144">
                  <c:v>41515</c:v>
                </c:pt>
                <c:pt idx="145">
                  <c:v>52641</c:v>
                </c:pt>
                <c:pt idx="146">
                  <c:v>2414</c:v>
                </c:pt>
                <c:pt idx="147">
                  <c:v>16091</c:v>
                </c:pt>
                <c:pt idx="148">
                  <c:v>56706</c:v>
                </c:pt>
                <c:pt idx="149">
                  <c:v>49448</c:v>
                </c:pt>
                <c:pt idx="150">
                  <c:v>14223</c:v>
                </c:pt>
                <c:pt idx="151">
                  <c:v>4471</c:v>
                </c:pt>
                <c:pt idx="152">
                  <c:v>18427</c:v>
                </c:pt>
                <c:pt idx="153">
                  <c:v>65842</c:v>
                </c:pt>
                <c:pt idx="154">
                  <c:v>87963</c:v>
                </c:pt>
                <c:pt idx="155">
                  <c:v>6374</c:v>
                </c:pt>
                <c:pt idx="156">
                  <c:v>5293</c:v>
                </c:pt>
                <c:pt idx="157">
                  <c:v>36</c:v>
                </c:pt>
                <c:pt idx="158">
                  <c:v>22675</c:v>
                </c:pt>
                <c:pt idx="159">
                  <c:v>2754</c:v>
                </c:pt>
                <c:pt idx="160">
                  <c:v>7125</c:v>
                </c:pt>
                <c:pt idx="161">
                  <c:v>32054</c:v>
                </c:pt>
                <c:pt idx="162">
                  <c:v>1327</c:v>
                </c:pt>
                <c:pt idx="163">
                  <c:v>41412</c:v>
                </c:pt>
                <c:pt idx="164">
                  <c:v>19974</c:v>
                </c:pt>
                <c:pt idx="165">
                  <c:v>5797</c:v>
                </c:pt>
                <c:pt idx="166">
                  <c:v>3224</c:v>
                </c:pt>
                <c:pt idx="167">
                  <c:v>13901</c:v>
                </c:pt>
                <c:pt idx="168">
                  <c:v>88221</c:v>
                </c:pt>
                <c:pt idx="169">
                  <c:v>56471</c:v>
                </c:pt>
                <c:pt idx="170">
                  <c:v>80035</c:v>
                </c:pt>
                <c:pt idx="171">
                  <c:v>2874</c:v>
                </c:pt>
                <c:pt idx="172">
                  <c:v>10308</c:v>
                </c:pt>
                <c:pt idx="173">
                  <c:v>3001</c:v>
                </c:pt>
                <c:pt idx="174">
                  <c:v>8028</c:v>
                </c:pt>
                <c:pt idx="175">
                  <c:v>14458</c:v>
                </c:pt>
                <c:pt idx="176">
                  <c:v>2042</c:v>
                </c:pt>
                <c:pt idx="177">
                  <c:v>4041</c:v>
                </c:pt>
                <c:pt idx="178">
                  <c:v>2627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C03-438D-B784-15765EB6956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63312992"/>
        <c:axId val="863321728"/>
      </c:scatterChart>
      <c:valAx>
        <c:axId val="8633129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863321728"/>
        <c:crosses val="autoZero"/>
        <c:crossBetween val="midCat"/>
      </c:valAx>
      <c:valAx>
        <c:axId val="8633217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8633129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Asia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2.3564085739282589E-2"/>
                  <c:y val="-0.448796296296296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it-IT"/>
                </a:p>
              </c:txPr>
            </c:trendlineLbl>
          </c:trendline>
          <c:xVal>
            <c:numRef>
              <c:f>Continents!$F$3:$F$46</c:f>
              <c:numCache>
                <c:formatCode>General</c:formatCode>
                <c:ptCount val="44"/>
                <c:pt idx="0">
                  <c:v>0.2</c:v>
                </c:pt>
                <c:pt idx="1">
                  <c:v>5.5</c:v>
                </c:pt>
                <c:pt idx="2">
                  <c:v>0.8</c:v>
                </c:pt>
                <c:pt idx="3">
                  <c:v>1.9</c:v>
                </c:pt>
                <c:pt idx="4">
                  <c:v>0.6</c:v>
                </c:pt>
                <c:pt idx="5">
                  <c:v>0.4</c:v>
                </c:pt>
                <c:pt idx="6">
                  <c:v>6.7</c:v>
                </c:pt>
                <c:pt idx="7">
                  <c:v>7.2</c:v>
                </c:pt>
                <c:pt idx="8">
                  <c:v>10.8</c:v>
                </c:pt>
                <c:pt idx="9">
                  <c:v>2.1</c:v>
                </c:pt>
                <c:pt idx="10">
                  <c:v>9.8000000000000007</c:v>
                </c:pt>
                <c:pt idx="11">
                  <c:v>5.7</c:v>
                </c:pt>
                <c:pt idx="12">
                  <c:v>0.8</c:v>
                </c:pt>
                <c:pt idx="13">
                  <c:v>1</c:v>
                </c:pt>
                <c:pt idx="14">
                  <c:v>0.4</c:v>
                </c:pt>
                <c:pt idx="15">
                  <c:v>3.8</c:v>
                </c:pt>
                <c:pt idx="16">
                  <c:v>8</c:v>
                </c:pt>
                <c:pt idx="17">
                  <c:v>0.7</c:v>
                </c:pt>
                <c:pt idx="18">
                  <c:v>7.7</c:v>
                </c:pt>
                <c:pt idx="19">
                  <c:v>6.2</c:v>
                </c:pt>
                <c:pt idx="20">
                  <c:v>10.4</c:v>
                </c:pt>
                <c:pt idx="21">
                  <c:v>1.5</c:v>
                </c:pt>
                <c:pt idx="22">
                  <c:v>0.9</c:v>
                </c:pt>
                <c:pt idx="23">
                  <c:v>2.7</c:v>
                </c:pt>
                <c:pt idx="24">
                  <c:v>7.4</c:v>
                </c:pt>
                <c:pt idx="25">
                  <c:v>4.8</c:v>
                </c:pt>
                <c:pt idx="26">
                  <c:v>2</c:v>
                </c:pt>
                <c:pt idx="27">
                  <c:v>0.8</c:v>
                </c:pt>
                <c:pt idx="28">
                  <c:v>0.3</c:v>
                </c:pt>
                <c:pt idx="29">
                  <c:v>6.6</c:v>
                </c:pt>
                <c:pt idx="30">
                  <c:v>2</c:v>
                </c:pt>
                <c:pt idx="31">
                  <c:v>0.2</c:v>
                </c:pt>
                <c:pt idx="32">
                  <c:v>2.5</c:v>
                </c:pt>
                <c:pt idx="33">
                  <c:v>10.199999999999999</c:v>
                </c:pt>
                <c:pt idx="34">
                  <c:v>4.3</c:v>
                </c:pt>
                <c:pt idx="35">
                  <c:v>0.3</c:v>
                </c:pt>
                <c:pt idx="36">
                  <c:v>3.3</c:v>
                </c:pt>
                <c:pt idx="37">
                  <c:v>8.3000000000000007</c:v>
                </c:pt>
                <c:pt idx="38">
                  <c:v>2</c:v>
                </c:pt>
                <c:pt idx="39">
                  <c:v>5.4</c:v>
                </c:pt>
                <c:pt idx="40">
                  <c:v>3.8</c:v>
                </c:pt>
                <c:pt idx="41">
                  <c:v>2.7</c:v>
                </c:pt>
                <c:pt idx="42">
                  <c:v>8.3000000000000007</c:v>
                </c:pt>
                <c:pt idx="43">
                  <c:v>0.1</c:v>
                </c:pt>
              </c:numCache>
            </c:numRef>
          </c:xVal>
          <c:yVal>
            <c:numRef>
              <c:f>Continents!$G$3:$G$46</c:f>
              <c:numCache>
                <c:formatCode>General</c:formatCode>
                <c:ptCount val="44"/>
                <c:pt idx="0">
                  <c:v>2456</c:v>
                </c:pt>
                <c:pt idx="1">
                  <c:v>19489</c:v>
                </c:pt>
                <c:pt idx="2">
                  <c:v>18669</c:v>
                </c:pt>
                <c:pt idx="3">
                  <c:v>60596</c:v>
                </c:pt>
                <c:pt idx="4">
                  <c:v>1417</c:v>
                </c:pt>
                <c:pt idx="5">
                  <c:v>75583</c:v>
                </c:pt>
                <c:pt idx="6">
                  <c:v>6092</c:v>
                </c:pt>
                <c:pt idx="7">
                  <c:v>23382</c:v>
                </c:pt>
                <c:pt idx="8">
                  <c:v>54611</c:v>
                </c:pt>
                <c:pt idx="9">
                  <c:v>3637</c:v>
                </c:pt>
                <c:pt idx="10">
                  <c:v>21922</c:v>
                </c:pt>
                <c:pt idx="11">
                  <c:v>9073</c:v>
                </c:pt>
                <c:pt idx="12">
                  <c:v>15855</c:v>
                </c:pt>
                <c:pt idx="13">
                  <c:v>19548</c:v>
                </c:pt>
                <c:pt idx="14">
                  <c:v>12927</c:v>
                </c:pt>
                <c:pt idx="15">
                  <c:v>54997</c:v>
                </c:pt>
                <c:pt idx="16">
                  <c:v>51809</c:v>
                </c:pt>
                <c:pt idx="17">
                  <c:v>12893</c:v>
                </c:pt>
                <c:pt idx="18">
                  <c:v>32688</c:v>
                </c:pt>
                <c:pt idx="19">
                  <c:v>625</c:v>
                </c:pt>
                <c:pt idx="20">
                  <c:v>9801</c:v>
                </c:pt>
                <c:pt idx="21">
                  <c:v>11377</c:v>
                </c:pt>
                <c:pt idx="22">
                  <c:v>36847</c:v>
                </c:pt>
                <c:pt idx="23">
                  <c:v>36358</c:v>
                </c:pt>
                <c:pt idx="24">
                  <c:v>14939</c:v>
                </c:pt>
                <c:pt idx="25">
                  <c:v>5132</c:v>
                </c:pt>
                <c:pt idx="26">
                  <c:v>5101</c:v>
                </c:pt>
                <c:pt idx="27">
                  <c:v>42188</c:v>
                </c:pt>
                <c:pt idx="28">
                  <c:v>6836</c:v>
                </c:pt>
                <c:pt idx="29">
                  <c:v>1142</c:v>
                </c:pt>
                <c:pt idx="30">
                  <c:v>124834</c:v>
                </c:pt>
                <c:pt idx="31">
                  <c:v>64836</c:v>
                </c:pt>
                <c:pt idx="32">
                  <c:v>133895</c:v>
                </c:pt>
                <c:pt idx="33">
                  <c:v>56706</c:v>
                </c:pt>
                <c:pt idx="34">
                  <c:v>14223</c:v>
                </c:pt>
                <c:pt idx="35">
                  <c:v>6374</c:v>
                </c:pt>
                <c:pt idx="36">
                  <c:v>5293</c:v>
                </c:pt>
                <c:pt idx="37">
                  <c:v>22675</c:v>
                </c:pt>
                <c:pt idx="38">
                  <c:v>41412</c:v>
                </c:pt>
                <c:pt idx="39">
                  <c:v>19974</c:v>
                </c:pt>
                <c:pt idx="40">
                  <c:v>88221</c:v>
                </c:pt>
                <c:pt idx="41">
                  <c:v>10308</c:v>
                </c:pt>
                <c:pt idx="42">
                  <c:v>14458</c:v>
                </c:pt>
                <c:pt idx="43">
                  <c:v>2042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C4B-47E1-867C-37AC614229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47502016"/>
        <c:axId val="847502432"/>
      </c:scatterChart>
      <c:valAx>
        <c:axId val="8475020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847502432"/>
        <c:crosses val="autoZero"/>
        <c:crossBetween val="midCat"/>
      </c:valAx>
      <c:valAx>
        <c:axId val="8475024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8475020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America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8.4594488188976372E-2"/>
                  <c:y val="-0.1116097987751531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it-IT"/>
                </a:p>
              </c:txPr>
            </c:trendlineLbl>
          </c:trendline>
          <c:xVal>
            <c:numRef>
              <c:f>Continents!$J$3:$J$36</c:f>
              <c:numCache>
                <c:formatCode>General</c:formatCode>
                <c:ptCount val="34"/>
                <c:pt idx="0">
                  <c:v>7</c:v>
                </c:pt>
                <c:pt idx="1">
                  <c:v>9.8000000000000007</c:v>
                </c:pt>
                <c:pt idx="2">
                  <c:v>4.4000000000000004</c:v>
                </c:pt>
                <c:pt idx="3">
                  <c:v>9.6</c:v>
                </c:pt>
                <c:pt idx="4">
                  <c:v>6.7</c:v>
                </c:pt>
                <c:pt idx="5">
                  <c:v>4.8</c:v>
                </c:pt>
                <c:pt idx="6">
                  <c:v>7.8</c:v>
                </c:pt>
                <c:pt idx="7">
                  <c:v>8.9</c:v>
                </c:pt>
                <c:pt idx="8">
                  <c:v>9.3000000000000007</c:v>
                </c:pt>
                <c:pt idx="9">
                  <c:v>5.8</c:v>
                </c:pt>
                <c:pt idx="10">
                  <c:v>4.8</c:v>
                </c:pt>
                <c:pt idx="11">
                  <c:v>8.1999999999999993</c:v>
                </c:pt>
                <c:pt idx="12">
                  <c:v>6.9</c:v>
                </c:pt>
                <c:pt idx="13">
                  <c:v>4.4000000000000004</c:v>
                </c:pt>
                <c:pt idx="14">
                  <c:v>3.7</c:v>
                </c:pt>
                <c:pt idx="15">
                  <c:v>9.3000000000000007</c:v>
                </c:pt>
                <c:pt idx="16">
                  <c:v>2.4</c:v>
                </c:pt>
                <c:pt idx="17">
                  <c:v>6.3</c:v>
                </c:pt>
                <c:pt idx="18">
                  <c:v>5.8</c:v>
                </c:pt>
                <c:pt idx="19">
                  <c:v>4</c:v>
                </c:pt>
                <c:pt idx="20">
                  <c:v>4.2</c:v>
                </c:pt>
                <c:pt idx="21">
                  <c:v>6.5</c:v>
                </c:pt>
                <c:pt idx="22">
                  <c:v>5.2</c:v>
                </c:pt>
                <c:pt idx="23">
                  <c:v>7.9</c:v>
                </c:pt>
                <c:pt idx="24">
                  <c:v>7.2</c:v>
                </c:pt>
                <c:pt idx="25">
                  <c:v>6.3</c:v>
                </c:pt>
                <c:pt idx="26">
                  <c:v>9.4</c:v>
                </c:pt>
                <c:pt idx="27">
                  <c:v>9.9</c:v>
                </c:pt>
                <c:pt idx="28">
                  <c:v>8.1999999999999993</c:v>
                </c:pt>
                <c:pt idx="29">
                  <c:v>5.0999999999999996</c:v>
                </c:pt>
                <c:pt idx="30">
                  <c:v>8.4</c:v>
                </c:pt>
                <c:pt idx="31">
                  <c:v>9.8000000000000007</c:v>
                </c:pt>
                <c:pt idx="32">
                  <c:v>10.8</c:v>
                </c:pt>
                <c:pt idx="33">
                  <c:v>5.6</c:v>
                </c:pt>
              </c:numCache>
            </c:numRef>
          </c:xVal>
          <c:yVal>
            <c:numRef>
              <c:f>Continents!$K$3:$K$36</c:f>
              <c:numCache>
                <c:formatCode>General</c:formatCode>
                <c:ptCount val="34"/>
                <c:pt idx="0">
                  <c:v>24012</c:v>
                </c:pt>
                <c:pt idx="1">
                  <c:v>27261</c:v>
                </c:pt>
                <c:pt idx="2">
                  <c:v>43913</c:v>
                </c:pt>
                <c:pt idx="3">
                  <c:v>18858</c:v>
                </c:pt>
                <c:pt idx="4">
                  <c:v>10939</c:v>
                </c:pt>
                <c:pt idx="5">
                  <c:v>10327</c:v>
                </c:pt>
                <c:pt idx="6">
                  <c:v>18686</c:v>
                </c:pt>
                <c:pt idx="7">
                  <c:v>60177</c:v>
                </c:pt>
                <c:pt idx="8">
                  <c:v>29613</c:v>
                </c:pt>
                <c:pt idx="9">
                  <c:v>1946</c:v>
                </c:pt>
                <c:pt idx="10">
                  <c:v>26422</c:v>
                </c:pt>
                <c:pt idx="11">
                  <c:v>14161</c:v>
                </c:pt>
                <c:pt idx="12">
                  <c:v>25896</c:v>
                </c:pt>
                <c:pt idx="13">
                  <c:v>13513</c:v>
                </c:pt>
                <c:pt idx="14">
                  <c:v>11647</c:v>
                </c:pt>
                <c:pt idx="15">
                  <c:v>20075</c:v>
                </c:pt>
                <c:pt idx="16">
                  <c:v>10546</c:v>
                </c:pt>
                <c:pt idx="17">
                  <c:v>60648</c:v>
                </c:pt>
                <c:pt idx="18">
                  <c:v>3248</c:v>
                </c:pt>
                <c:pt idx="19">
                  <c:v>7228</c:v>
                </c:pt>
                <c:pt idx="20">
                  <c:v>12887</c:v>
                </c:pt>
                <c:pt idx="21">
                  <c:v>2382</c:v>
                </c:pt>
                <c:pt idx="22">
                  <c:v>7601</c:v>
                </c:pt>
                <c:pt idx="23">
                  <c:v>40177</c:v>
                </c:pt>
                <c:pt idx="24">
                  <c:v>15578</c:v>
                </c:pt>
                <c:pt idx="25">
                  <c:v>16132</c:v>
                </c:pt>
                <c:pt idx="26">
                  <c:v>29662</c:v>
                </c:pt>
                <c:pt idx="27">
                  <c:v>18435</c:v>
                </c:pt>
                <c:pt idx="28">
                  <c:v>17793</c:v>
                </c:pt>
                <c:pt idx="29">
                  <c:v>18427</c:v>
                </c:pt>
                <c:pt idx="30">
                  <c:v>32054</c:v>
                </c:pt>
                <c:pt idx="31">
                  <c:v>80035</c:v>
                </c:pt>
                <c:pt idx="32">
                  <c:v>2874</c:v>
                </c:pt>
                <c:pt idx="33">
                  <c:v>8028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922-4226-BB04-BAF7A0B1F9B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47536960"/>
        <c:axId val="847537376"/>
      </c:scatterChart>
      <c:valAx>
        <c:axId val="8475369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847537376"/>
        <c:crosses val="autoZero"/>
        <c:crossBetween val="midCat"/>
      </c:valAx>
      <c:valAx>
        <c:axId val="8475373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8475369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Europe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1.8379483814523184E-2"/>
                  <c:y val="-0.2553288130650335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it-IT"/>
                </a:p>
              </c:txPr>
            </c:trendlineLbl>
          </c:trendline>
          <c:xVal>
            <c:numRef>
              <c:f>Continents!$N$3:$N$41</c:f>
              <c:numCache>
                <c:formatCode>General</c:formatCode>
                <c:ptCount val="39"/>
                <c:pt idx="0">
                  <c:v>7.5</c:v>
                </c:pt>
                <c:pt idx="1">
                  <c:v>11.3</c:v>
                </c:pt>
                <c:pt idx="2">
                  <c:v>11.6</c:v>
                </c:pt>
                <c:pt idx="3">
                  <c:v>11.2</c:v>
                </c:pt>
                <c:pt idx="4">
                  <c:v>12.1</c:v>
                </c:pt>
                <c:pt idx="5">
                  <c:v>6.4</c:v>
                </c:pt>
                <c:pt idx="6">
                  <c:v>12.7</c:v>
                </c:pt>
                <c:pt idx="7">
                  <c:v>8.9</c:v>
                </c:pt>
                <c:pt idx="8">
                  <c:v>14.4</c:v>
                </c:pt>
                <c:pt idx="9">
                  <c:v>10.4</c:v>
                </c:pt>
                <c:pt idx="10">
                  <c:v>11.6</c:v>
                </c:pt>
                <c:pt idx="11">
                  <c:v>10.7</c:v>
                </c:pt>
                <c:pt idx="12">
                  <c:v>12.6</c:v>
                </c:pt>
                <c:pt idx="13">
                  <c:v>13.4</c:v>
                </c:pt>
                <c:pt idx="14">
                  <c:v>10.4</c:v>
                </c:pt>
                <c:pt idx="15">
                  <c:v>11.4</c:v>
                </c:pt>
                <c:pt idx="16">
                  <c:v>9.1</c:v>
                </c:pt>
                <c:pt idx="17">
                  <c:v>13</c:v>
                </c:pt>
                <c:pt idx="18">
                  <c:v>7.5</c:v>
                </c:pt>
                <c:pt idx="19">
                  <c:v>12.9</c:v>
                </c:pt>
                <c:pt idx="20">
                  <c:v>15</c:v>
                </c:pt>
                <c:pt idx="21">
                  <c:v>13</c:v>
                </c:pt>
                <c:pt idx="22">
                  <c:v>8.1</c:v>
                </c:pt>
                <c:pt idx="23">
                  <c:v>15.2</c:v>
                </c:pt>
                <c:pt idx="24">
                  <c:v>8</c:v>
                </c:pt>
                <c:pt idx="25">
                  <c:v>8.6999999999999993</c:v>
                </c:pt>
                <c:pt idx="26">
                  <c:v>7.5</c:v>
                </c:pt>
                <c:pt idx="27">
                  <c:v>11.6</c:v>
                </c:pt>
                <c:pt idx="28">
                  <c:v>12.3</c:v>
                </c:pt>
                <c:pt idx="29">
                  <c:v>12.6</c:v>
                </c:pt>
                <c:pt idx="30">
                  <c:v>11.7</c:v>
                </c:pt>
                <c:pt idx="31">
                  <c:v>11.1</c:v>
                </c:pt>
                <c:pt idx="32">
                  <c:v>11.5</c:v>
                </c:pt>
                <c:pt idx="33">
                  <c:v>12.6</c:v>
                </c:pt>
                <c:pt idx="34">
                  <c:v>10</c:v>
                </c:pt>
                <c:pt idx="35">
                  <c:v>9.1999999999999993</c:v>
                </c:pt>
                <c:pt idx="36">
                  <c:v>11.5</c:v>
                </c:pt>
                <c:pt idx="37">
                  <c:v>8.6</c:v>
                </c:pt>
                <c:pt idx="38">
                  <c:v>11.4</c:v>
                </c:pt>
              </c:numCache>
            </c:numRef>
          </c:xVal>
          <c:yVal>
            <c:numRef>
              <c:f>Continents!$O$3:$O$41</c:f>
              <c:numCache>
                <c:formatCode>General</c:formatCode>
                <c:ptCount val="39"/>
                <c:pt idx="0">
                  <c:v>19029</c:v>
                </c:pt>
                <c:pt idx="1">
                  <c:v>68998</c:v>
                </c:pt>
                <c:pt idx="2">
                  <c:v>69502</c:v>
                </c:pt>
                <c:pt idx="3">
                  <c:v>23447</c:v>
                </c:pt>
                <c:pt idx="4">
                  <c:v>65501</c:v>
                </c:pt>
                <c:pt idx="5">
                  <c:v>19604</c:v>
                </c:pt>
                <c:pt idx="6">
                  <c:v>32006</c:v>
                </c:pt>
                <c:pt idx="7">
                  <c:v>42531</c:v>
                </c:pt>
                <c:pt idx="8">
                  <c:v>50961</c:v>
                </c:pt>
                <c:pt idx="9">
                  <c:v>73386</c:v>
                </c:pt>
                <c:pt idx="10">
                  <c:v>46385</c:v>
                </c:pt>
                <c:pt idx="11">
                  <c:v>60897</c:v>
                </c:pt>
                <c:pt idx="12">
                  <c:v>58828</c:v>
                </c:pt>
                <c:pt idx="13">
                  <c:v>66132</c:v>
                </c:pt>
                <c:pt idx="14">
                  <c:v>39478</c:v>
                </c:pt>
                <c:pt idx="15">
                  <c:v>43907</c:v>
                </c:pt>
                <c:pt idx="16">
                  <c:v>69779</c:v>
                </c:pt>
                <c:pt idx="17">
                  <c:v>145196</c:v>
                </c:pt>
                <c:pt idx="18">
                  <c:v>54216</c:v>
                </c:pt>
                <c:pt idx="19">
                  <c:v>40256</c:v>
                </c:pt>
                <c:pt idx="20">
                  <c:v>49266</c:v>
                </c:pt>
                <c:pt idx="21">
                  <c:v>14249</c:v>
                </c:pt>
                <c:pt idx="22">
                  <c:v>61939</c:v>
                </c:pt>
                <c:pt idx="23">
                  <c:v>1684</c:v>
                </c:pt>
                <c:pt idx="24">
                  <c:v>27761</c:v>
                </c:pt>
                <c:pt idx="25">
                  <c:v>72973</c:v>
                </c:pt>
                <c:pt idx="26">
                  <c:v>82655</c:v>
                </c:pt>
                <c:pt idx="27">
                  <c:v>45343</c:v>
                </c:pt>
                <c:pt idx="28">
                  <c:v>44707</c:v>
                </c:pt>
                <c:pt idx="29">
                  <c:v>41634</c:v>
                </c:pt>
                <c:pt idx="30">
                  <c:v>34837</c:v>
                </c:pt>
                <c:pt idx="31">
                  <c:v>25432</c:v>
                </c:pt>
                <c:pt idx="32">
                  <c:v>41515</c:v>
                </c:pt>
                <c:pt idx="33">
                  <c:v>52641</c:v>
                </c:pt>
                <c:pt idx="34">
                  <c:v>49448</c:v>
                </c:pt>
                <c:pt idx="35">
                  <c:v>65842</c:v>
                </c:pt>
                <c:pt idx="36">
                  <c:v>87963</c:v>
                </c:pt>
                <c:pt idx="37">
                  <c:v>13901</c:v>
                </c:pt>
                <c:pt idx="38">
                  <c:v>56471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662-4846-A227-CEC1DEF8BD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70218576"/>
        <c:axId val="870219408"/>
      </c:scatterChart>
      <c:valAx>
        <c:axId val="8702185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870219408"/>
        <c:crosses val="autoZero"/>
        <c:crossBetween val="midCat"/>
      </c:valAx>
      <c:valAx>
        <c:axId val="8702194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87021857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Oceania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it-IT"/>
                </a:p>
              </c:txPr>
            </c:trendlineLbl>
          </c:trendline>
          <c:xVal>
            <c:numRef>
              <c:f>Continents!$R$3:$R$14</c:f>
              <c:numCache>
                <c:formatCode>General</c:formatCode>
                <c:ptCount val="12"/>
                <c:pt idx="0">
                  <c:v>10.6</c:v>
                </c:pt>
                <c:pt idx="1">
                  <c:v>3</c:v>
                </c:pt>
                <c:pt idx="2">
                  <c:v>0.4</c:v>
                </c:pt>
                <c:pt idx="3">
                  <c:v>2.5</c:v>
                </c:pt>
                <c:pt idx="4">
                  <c:v>6</c:v>
                </c:pt>
                <c:pt idx="5">
                  <c:v>10.7</c:v>
                </c:pt>
                <c:pt idx="6">
                  <c:v>1.2</c:v>
                </c:pt>
                <c:pt idx="7">
                  <c:v>2.5</c:v>
                </c:pt>
                <c:pt idx="8">
                  <c:v>1.4</c:v>
                </c:pt>
                <c:pt idx="9">
                  <c:v>1.5</c:v>
                </c:pt>
                <c:pt idx="10">
                  <c:v>1.7</c:v>
                </c:pt>
                <c:pt idx="11">
                  <c:v>1</c:v>
                </c:pt>
              </c:numCache>
            </c:numRef>
          </c:xVal>
          <c:yVal>
            <c:numRef>
              <c:f>Continents!$S$3:$S$14</c:f>
              <c:numCache>
                <c:formatCode>General</c:formatCode>
                <c:ptCount val="12"/>
                <c:pt idx="0">
                  <c:v>65366</c:v>
                </c:pt>
                <c:pt idx="1">
                  <c:v>15727</c:v>
                </c:pt>
                <c:pt idx="2">
                  <c:v>2381</c:v>
                </c:pt>
                <c:pt idx="3">
                  <c:v>3931</c:v>
                </c:pt>
                <c:pt idx="4">
                  <c:v>11342</c:v>
                </c:pt>
                <c:pt idx="5">
                  <c:v>54046</c:v>
                </c:pt>
                <c:pt idx="6">
                  <c:v>4516</c:v>
                </c:pt>
                <c:pt idx="7">
                  <c:v>6324</c:v>
                </c:pt>
                <c:pt idx="8">
                  <c:v>2414</c:v>
                </c:pt>
                <c:pt idx="9">
                  <c:v>7125</c:v>
                </c:pt>
                <c:pt idx="10">
                  <c:v>5797</c:v>
                </c:pt>
                <c:pt idx="11">
                  <c:v>3001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FC7-435D-B871-C0616643A96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70227312"/>
        <c:axId val="870227728"/>
      </c:scatterChart>
      <c:valAx>
        <c:axId val="8702273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870227728"/>
        <c:crosses val="autoZero"/>
        <c:crossBetween val="midCat"/>
      </c:valAx>
      <c:valAx>
        <c:axId val="8702277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8702273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.xml"/><Relationship Id="rId2" Type="http://schemas.openxmlformats.org/officeDocument/2006/relationships/chart" Target="../charts/chart3.xml"/><Relationship Id="rId1" Type="http://schemas.openxmlformats.org/officeDocument/2006/relationships/chart" Target="../charts/chart2.xml"/><Relationship Id="rId6" Type="http://schemas.openxmlformats.org/officeDocument/2006/relationships/chart" Target="../charts/chart7.xml"/><Relationship Id="rId5" Type="http://schemas.openxmlformats.org/officeDocument/2006/relationships/chart" Target="../charts/chart6.xml"/><Relationship Id="rId4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339090</xdr:colOff>
      <xdr:row>7</xdr:row>
      <xdr:rowOff>26670</xdr:rowOff>
    </xdr:from>
    <xdr:to>
      <xdr:col>11</xdr:col>
      <xdr:colOff>133350</xdr:colOff>
      <xdr:row>20</xdr:row>
      <xdr:rowOff>194310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BA5AA3D3-675A-C44D-E14E-CC3A54CB879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289560</xdr:colOff>
      <xdr:row>2</xdr:row>
      <xdr:rowOff>7620</xdr:rowOff>
    </xdr:from>
    <xdr:to>
      <xdr:col>13</xdr:col>
      <xdr:colOff>548640</xdr:colOff>
      <xdr:row>15</xdr:row>
      <xdr:rowOff>30480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A2A59C0-7F01-4013-8485-75E3397AC71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144780</xdr:colOff>
      <xdr:row>1</xdr:row>
      <xdr:rowOff>182880</xdr:rowOff>
    </xdr:from>
    <xdr:to>
      <xdr:col>7</xdr:col>
      <xdr:colOff>22860</xdr:colOff>
      <xdr:row>15</xdr:row>
      <xdr:rowOff>152400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BF1181D3-1CEC-46B9-805F-588DD535EB0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638175</xdr:colOff>
      <xdr:row>1</xdr:row>
      <xdr:rowOff>190500</xdr:rowOff>
    </xdr:from>
    <xdr:to>
      <xdr:col>20</xdr:col>
      <xdr:colOff>57150</xdr:colOff>
      <xdr:row>14</xdr:row>
      <xdr:rowOff>142875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E4BB66D2-6C41-4648-9660-9799DDF8E30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0</xdr:colOff>
      <xdr:row>18</xdr:row>
      <xdr:rowOff>0</xdr:rowOff>
    </xdr:from>
    <xdr:to>
      <xdr:col>6</xdr:col>
      <xdr:colOff>495300</xdr:colOff>
      <xdr:row>29</xdr:row>
      <xdr:rowOff>152400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6D8210F5-BD97-48A6-B4D1-27F30735E70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7</xdr:col>
      <xdr:colOff>419101</xdr:colOff>
      <xdr:row>18</xdr:row>
      <xdr:rowOff>19050</xdr:rowOff>
    </xdr:from>
    <xdr:to>
      <xdr:col>13</xdr:col>
      <xdr:colOff>628651</xdr:colOff>
      <xdr:row>29</xdr:row>
      <xdr:rowOff>180975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5B988654-D4C5-401A-9E15-BF6E7F7E0B6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14</xdr:col>
      <xdr:colOff>171450</xdr:colOff>
      <xdr:row>17</xdr:row>
      <xdr:rowOff>104775</xdr:rowOff>
    </xdr:from>
    <xdr:to>
      <xdr:col>20</xdr:col>
      <xdr:colOff>190500</xdr:colOff>
      <xdr:row>28</xdr:row>
      <xdr:rowOff>161925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51A4C585-40E5-419F-8A85-50768210F36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4706306-8C02-4812-90AF-76883CA38754}" name="Table3" displayName="Table3" ref="A2:C181" totalsRowShown="0" headerRowDxfId="4" headerRowBorderDxfId="7" tableBorderDxfId="8">
  <autoFilter ref="A2:C181" xr:uid="{E374D802-EF3C-2640-86C3-83AF8F3563EE}"/>
  <tableColumns count="3">
    <tableColumn id="1" xr3:uid="{559326BB-F2E8-43FF-BDCB-BFAC2C95E7F4}" name="Nazioni"/>
    <tableColumn id="2" xr3:uid="{19DEF2DF-45B3-4D31-AAAB-3120A5C2DF37}" name="Continente" dataDxfId="6" dataCellStyle="Normale 2"/>
    <tableColumn id="3" xr3:uid="{AA8D8769-8152-4F1C-8D09-5A45BF9F6E57}" name="L/p" dataDxfId="5"/>
  </tableColumns>
  <tableStyleInfo name="TableStyleMedium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CFD9409-5787-458E-9771-707EAE2A4F9C}" name="Table4" displayName="Table4" ref="A1:C181" totalsRowShown="0" headerRowDxfId="0" headerRowBorderDxfId="3">
  <autoFilter ref="A1:C181" xr:uid="{2CFD9409-5787-458E-9771-707EAE2A4F9C}"/>
  <tableColumns count="3">
    <tableColumn id="1" xr3:uid="{F3120AF8-5B60-466E-BD94-1DE22A2BDAD9}" name="Prodotto Interno Lordo"/>
    <tableColumn id="2" xr3:uid="{2ECA4D09-0FA0-49D2-8766-C26C799014C1}" name="Column1" dataDxfId="2" dataCellStyle="Normale 2"/>
    <tableColumn id="3" xr3:uid="{DB08C3C6-2CB4-4AAA-96FA-842D6080E1B1}" name="Column2" dataDxfId="1" dataCellStyle="Normale 2"/>
  </tableColumns>
  <tableStyleInfo name="TableStyleMedium5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93F002-66F2-4032-A259-D1FFA7CF2FA7}" name="Table1" displayName="Table1" ref="A1:C180" totalsRowShown="0">
  <autoFilter ref="A1:C180" xr:uid="{3093F002-66F2-4032-A259-D1FFA7CF2FA7}"/>
  <tableColumns count="3">
    <tableColumn id="1" xr3:uid="{EC62C54C-97D9-41FA-B579-42BC1A38CEA4}" name="Paese"/>
    <tableColumn id="2" xr3:uid="{A27DF72C-A2D9-4752-B287-E959258B2033}" name="Alcol">
      <calculatedColumnFormula>_xlfn.XLOOKUP(A2, Dati1!$A$3:$A$181, Dati1!$C$3:$C$181)</calculatedColumnFormula>
    </tableColumn>
    <tableColumn id="3" xr3:uid="{A41AB8C4-F638-4DD4-83C5-44B996B9EE20}" name="PIL">
      <calculatedColumnFormula>_xlfn.XLOOKUP(A2, Dati2!$A$3:$A$181, Dati2!$C$3:$C$181)</calculatedColumnFormula>
    </tableColumn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69B31EFE-AF61-43EC-A8E6-D9476A9C1BFA}" name="Table5" displayName="Table5" ref="E1:G46" totalsRowShown="0">
  <autoFilter ref="E1:G46" xr:uid="{69B31EFE-AF61-43EC-A8E6-D9476A9C1BFA}"/>
  <tableColumns count="3">
    <tableColumn id="1" xr3:uid="{B7A628B6-2EB4-495D-B3A3-A3F4E6027343}" name="Column1"/>
    <tableColumn id="2" xr3:uid="{7D66455E-2FBA-4F1E-B2AC-C5C33161FDBA}" name="Column2">
      <calculatedColumnFormula>_xlfn.XLOOKUP(E2, Dati1!$A$3:$A$181, Dati1!$C$3:$C$181)</calculatedColumnFormula>
    </tableColumn>
    <tableColumn id="3" xr3:uid="{E8A6FC4D-E854-4840-831C-A3BDACFAF967}" name="Column3">
      <calculatedColumnFormula>_xlfn.XLOOKUP(E2, Dati2!$A$3:$A$181, Dati2!$C$3:$C$181)</calculatedColumnFormula>
    </tableColumn>
  </tableColumns>
  <tableStyleInfo name="TableStyleLight14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D3F42795-D741-406F-B9EA-24F3476BF0D8}" name="Table6" displayName="Table6" ref="I1:K36" totalsRowShown="0">
  <autoFilter ref="I1:K36" xr:uid="{D3F42795-D741-406F-B9EA-24F3476BF0D8}"/>
  <tableColumns count="3">
    <tableColumn id="1" xr3:uid="{C2C1A531-E41D-43A0-AE11-242A00AD234E}" name="Column1"/>
    <tableColumn id="2" xr3:uid="{7B2C83E8-434F-40CC-AE42-9DF612017954}" name="Column2">
      <calculatedColumnFormula>_xlfn.XLOOKUP(I2, Dati1!$A$3:$A$181, Dati1!$C$3:$C$181)</calculatedColumnFormula>
    </tableColumn>
    <tableColumn id="3" xr3:uid="{C76E5A1A-D343-4E01-8F05-C4142C73390D}" name="Column3">
      <calculatedColumnFormula>_xlfn.XLOOKUP(I2, Dati2!$A$3:$A$181, Dati2!$C$3:$C$181)</calculatedColumnFormula>
    </tableColumn>
  </tableColumns>
  <tableStyleInfo name="TableStyleLight14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7F38012E-6728-4207-8640-01A379E61A85}" name="Table7" displayName="Table7" ref="M1:O41" totalsRowShown="0">
  <autoFilter ref="M1:O41" xr:uid="{7F38012E-6728-4207-8640-01A379E61A85}"/>
  <tableColumns count="3">
    <tableColumn id="1" xr3:uid="{8C39884A-4B75-4E63-8A23-BDE5E8888AB1}" name="Column1"/>
    <tableColumn id="2" xr3:uid="{06FE4EB4-C3DC-4A35-B1A8-FBF34BC4F4F0}" name="Column2">
      <calculatedColumnFormula>_xlfn.XLOOKUP(M2, Dati1!$A$3:$A$181, Dati1!$C$3:$C$181)</calculatedColumnFormula>
    </tableColumn>
    <tableColumn id="3" xr3:uid="{C888B705-9C1F-4029-8F10-C397FDC22922}" name="Column3">
      <calculatedColumnFormula>_xlfn.XLOOKUP(M2, Dati2!$A$3:$A$181, Dati2!$C$3:$C$181)</calculatedColumnFormula>
    </tableColumn>
  </tableColumns>
  <tableStyleInfo name="TableStyleLight14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59E1E578-D840-41B1-9609-F864D5BD7182}" name="Table8" displayName="Table8" ref="Q1:S14" totalsRowShown="0">
  <autoFilter ref="Q1:S14" xr:uid="{59E1E578-D840-41B1-9609-F864D5BD7182}"/>
  <tableColumns count="3">
    <tableColumn id="1" xr3:uid="{91601588-2704-41A6-B531-27BD2FFE9FEF}" name="Column1"/>
    <tableColumn id="2" xr3:uid="{AF54195A-4B77-464C-B073-18F284A95293}" name="Column2">
      <calculatedColumnFormula>_xlfn.XLOOKUP(Q2, Dati1!$A$3:$A$181, Dati1!$C$3:$C$181)</calculatedColumnFormula>
    </tableColumn>
    <tableColumn id="3" xr3:uid="{E5304267-5FEC-4AE7-8A7D-6C4A07F3E0DB}" name="Column3">
      <calculatedColumnFormula>_xlfn.XLOOKUP(Q2, Dati2!$A$3:$A$181, Dati2!$C$3:$C$181)</calculatedColumnFormula>
    </tableColumn>
  </tableColumns>
  <tableStyleInfo name="TableStyleLight14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D3E35C03-564C-4920-86D2-E068E02CA4C8}" name="Table9" displayName="Table9" ref="A1:C52" totalsRowShown="0">
  <autoFilter ref="A1:C52" xr:uid="{D3E35C03-564C-4920-86D2-E068E02CA4C8}"/>
  <tableColumns count="3">
    <tableColumn id="1" xr3:uid="{9D9C9F97-29E4-4226-BE40-0AB5BCFD2B97}" name="Column1"/>
    <tableColumn id="2" xr3:uid="{963653E5-CAC0-41A0-8DBF-2A34656D7939}" name="Column2">
      <calculatedColumnFormula>_xlfn.XLOOKUP(A2, Dati1!$A$3:$A$181, Dati1!$C$3:$C$181)</calculatedColumnFormula>
    </tableColumn>
    <tableColumn id="3" xr3:uid="{F72036FD-D6D1-4D87-977A-816AA03C9930}" name="Column3">
      <calculatedColumnFormula>_xlfn.XLOOKUP(A2, Dati2!$A$3:$A$181, Dati2!$C$3:$C$181)</calculatedColumnFormula>
    </tableColumn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table" Target="../tables/table4.xml"/><Relationship Id="rId5" Type="http://schemas.openxmlformats.org/officeDocument/2006/relationships/table" Target="../tables/table8.xml"/><Relationship Id="rId4" Type="http://schemas.openxmlformats.org/officeDocument/2006/relationships/table" Target="../tables/table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4D802-EF3C-2640-86C3-83AF8F3563EE}">
  <dimension ref="A1:C182"/>
  <sheetViews>
    <sheetView tabSelected="1" zoomScale="111" zoomScaleNormal="125" workbookViewId="0">
      <selection activeCell="E10" sqref="E10"/>
    </sheetView>
  </sheetViews>
  <sheetFormatPr defaultColWidth="11.19921875" defaultRowHeight="15.6" x14ac:dyDescent="0.3"/>
  <cols>
    <col min="1" max="1" width="29.5" bestFit="1" customWidth="1"/>
    <col min="2" max="2" width="11.59765625" customWidth="1"/>
  </cols>
  <sheetData>
    <row r="1" spans="1:3" x14ac:dyDescent="0.3">
      <c r="A1" s="9" t="s">
        <v>185</v>
      </c>
      <c r="B1" s="9"/>
      <c r="C1" s="9"/>
    </row>
    <row r="2" spans="1:3" x14ac:dyDescent="0.3">
      <c r="A2" s="1" t="s">
        <v>188</v>
      </c>
      <c r="B2" s="4" t="s">
        <v>176</v>
      </c>
      <c r="C2" s="3" t="s">
        <v>186</v>
      </c>
    </row>
    <row r="3" spans="1:3" x14ac:dyDescent="0.3">
      <c r="A3" t="s">
        <v>0</v>
      </c>
      <c r="B3" s="5" t="s">
        <v>177</v>
      </c>
      <c r="C3" s="6">
        <v>0.2</v>
      </c>
    </row>
    <row r="4" spans="1:3" x14ac:dyDescent="0.3">
      <c r="A4" t="s">
        <v>2</v>
      </c>
      <c r="B4" s="5" t="s">
        <v>179</v>
      </c>
      <c r="C4" s="6">
        <v>7.5</v>
      </c>
    </row>
    <row r="5" spans="1:3" x14ac:dyDescent="0.3">
      <c r="A5" t="s">
        <v>3</v>
      </c>
      <c r="B5" s="5" t="s">
        <v>178</v>
      </c>
      <c r="C5" s="6">
        <v>0.9</v>
      </c>
    </row>
    <row r="6" spans="1:3" x14ac:dyDescent="0.3">
      <c r="A6" t="s">
        <v>4</v>
      </c>
      <c r="B6" s="5" t="s">
        <v>179</v>
      </c>
      <c r="C6" s="6">
        <v>11.3</v>
      </c>
    </row>
    <row r="7" spans="1:3" x14ac:dyDescent="0.3">
      <c r="A7" t="s">
        <v>5</v>
      </c>
      <c r="B7" s="5" t="s">
        <v>178</v>
      </c>
      <c r="C7" s="6">
        <v>6.4</v>
      </c>
    </row>
    <row r="8" spans="1:3" x14ac:dyDescent="0.3">
      <c r="A8" t="s">
        <v>6</v>
      </c>
      <c r="B8" s="5" t="s">
        <v>184</v>
      </c>
      <c r="C8" s="6">
        <v>7</v>
      </c>
    </row>
    <row r="9" spans="1:3" x14ac:dyDescent="0.3">
      <c r="A9" t="s">
        <v>7</v>
      </c>
      <c r="B9" s="5" t="s">
        <v>184</v>
      </c>
      <c r="C9" s="6">
        <v>9.8000000000000007</v>
      </c>
    </row>
    <row r="10" spans="1:3" x14ac:dyDescent="0.3">
      <c r="A10" t="s">
        <v>8</v>
      </c>
      <c r="B10" s="5" t="s">
        <v>177</v>
      </c>
      <c r="C10" s="6">
        <v>5.5</v>
      </c>
    </row>
    <row r="11" spans="1:3" x14ac:dyDescent="0.3">
      <c r="A11" t="s">
        <v>9</v>
      </c>
      <c r="B11" s="5" t="s">
        <v>180</v>
      </c>
      <c r="C11" s="6">
        <v>10.6</v>
      </c>
    </row>
    <row r="12" spans="1:3" x14ac:dyDescent="0.3">
      <c r="A12" t="s">
        <v>10</v>
      </c>
      <c r="B12" s="5" t="s">
        <v>179</v>
      </c>
      <c r="C12" s="6">
        <v>11.6</v>
      </c>
    </row>
    <row r="13" spans="1:3" x14ac:dyDescent="0.3">
      <c r="A13" t="s">
        <v>11</v>
      </c>
      <c r="B13" s="5" t="s">
        <v>177</v>
      </c>
      <c r="C13" s="6">
        <v>0.8</v>
      </c>
    </row>
    <row r="14" spans="1:3" x14ac:dyDescent="0.3">
      <c r="A14" t="s">
        <v>1</v>
      </c>
      <c r="B14" s="5" t="s">
        <v>184</v>
      </c>
      <c r="C14" s="6">
        <v>4.4000000000000004</v>
      </c>
    </row>
    <row r="15" spans="1:3" x14ac:dyDescent="0.3">
      <c r="A15" t="s">
        <v>12</v>
      </c>
      <c r="B15" s="5" t="s">
        <v>177</v>
      </c>
      <c r="C15" s="6">
        <v>1.9</v>
      </c>
    </row>
    <row r="16" spans="1:3" x14ac:dyDescent="0.3">
      <c r="A16" t="s">
        <v>13</v>
      </c>
      <c r="B16" s="5" t="s">
        <v>184</v>
      </c>
      <c r="C16" s="6">
        <v>9.6</v>
      </c>
    </row>
    <row r="17" spans="1:3" x14ac:dyDescent="0.3">
      <c r="A17" t="s">
        <v>15</v>
      </c>
      <c r="B17" s="5" t="s">
        <v>179</v>
      </c>
      <c r="C17" s="6">
        <v>11.2</v>
      </c>
    </row>
    <row r="18" spans="1:3" x14ac:dyDescent="0.3">
      <c r="A18" t="s">
        <v>16</v>
      </c>
      <c r="B18" s="5" t="s">
        <v>179</v>
      </c>
      <c r="C18" s="6">
        <v>12.1</v>
      </c>
    </row>
    <row r="19" spans="1:3" x14ac:dyDescent="0.3">
      <c r="A19" t="s">
        <v>17</v>
      </c>
      <c r="B19" s="5" t="s">
        <v>184</v>
      </c>
      <c r="C19" s="6">
        <v>6.7</v>
      </c>
    </row>
    <row r="20" spans="1:3" x14ac:dyDescent="0.3">
      <c r="A20" t="s">
        <v>18</v>
      </c>
      <c r="B20" s="5" t="s">
        <v>178</v>
      </c>
      <c r="C20" s="6">
        <v>3</v>
      </c>
    </row>
    <row r="21" spans="1:3" x14ac:dyDescent="0.3">
      <c r="A21" t="s">
        <v>14</v>
      </c>
      <c r="B21" s="5" t="s">
        <v>177</v>
      </c>
      <c r="C21" s="6">
        <v>0.6</v>
      </c>
    </row>
    <row r="22" spans="1:3" x14ac:dyDescent="0.3">
      <c r="A22" t="s">
        <v>19</v>
      </c>
      <c r="B22" s="5" t="s">
        <v>184</v>
      </c>
      <c r="C22" s="6">
        <v>4.8</v>
      </c>
    </row>
    <row r="23" spans="1:3" x14ac:dyDescent="0.3">
      <c r="A23" t="s">
        <v>20</v>
      </c>
      <c r="B23" s="5" t="s">
        <v>179</v>
      </c>
      <c r="C23" s="6">
        <v>6.4</v>
      </c>
    </row>
    <row r="24" spans="1:3" x14ac:dyDescent="0.3">
      <c r="A24" t="s">
        <v>21</v>
      </c>
      <c r="B24" s="5" t="s">
        <v>178</v>
      </c>
      <c r="C24" s="6">
        <v>8.4</v>
      </c>
    </row>
    <row r="25" spans="1:3" x14ac:dyDescent="0.3">
      <c r="A25" t="s">
        <v>22</v>
      </c>
      <c r="B25" s="5" t="s">
        <v>184</v>
      </c>
      <c r="C25" s="6">
        <v>7.8</v>
      </c>
    </row>
    <row r="26" spans="1:3" x14ac:dyDescent="0.3">
      <c r="A26" t="s">
        <v>23</v>
      </c>
      <c r="B26" s="5" t="s">
        <v>177</v>
      </c>
      <c r="C26" s="6">
        <v>0.4</v>
      </c>
    </row>
    <row r="27" spans="1:3" x14ac:dyDescent="0.3">
      <c r="A27" t="s">
        <v>24</v>
      </c>
      <c r="B27" s="5" t="s">
        <v>179</v>
      </c>
      <c r="C27" s="6">
        <v>12.7</v>
      </c>
    </row>
    <row r="28" spans="1:3" x14ac:dyDescent="0.3">
      <c r="A28" t="s">
        <v>25</v>
      </c>
      <c r="B28" s="5" t="s">
        <v>178</v>
      </c>
      <c r="C28" s="6">
        <v>8.1999999999999993</v>
      </c>
    </row>
    <row r="29" spans="1:3" x14ac:dyDescent="0.3">
      <c r="A29" t="s">
        <v>26</v>
      </c>
      <c r="B29" s="5" t="s">
        <v>178</v>
      </c>
      <c r="C29" s="6">
        <v>7.5</v>
      </c>
    </row>
    <row r="30" spans="1:3" x14ac:dyDescent="0.3">
      <c r="A30" t="s">
        <v>27</v>
      </c>
      <c r="B30" s="5" t="s">
        <v>177</v>
      </c>
      <c r="C30" s="6">
        <v>6.7</v>
      </c>
    </row>
    <row r="31" spans="1:3" x14ac:dyDescent="0.3">
      <c r="A31" t="s">
        <v>28</v>
      </c>
      <c r="B31" s="5" t="s">
        <v>178</v>
      </c>
      <c r="C31" s="6">
        <v>8.9</v>
      </c>
    </row>
    <row r="32" spans="1:3" x14ac:dyDescent="0.3">
      <c r="A32" t="s">
        <v>29</v>
      </c>
      <c r="B32" s="5" t="s">
        <v>184</v>
      </c>
      <c r="C32" s="6">
        <v>8.9</v>
      </c>
    </row>
    <row r="33" spans="1:3" x14ac:dyDescent="0.3">
      <c r="A33" t="s">
        <v>30</v>
      </c>
      <c r="B33" s="5" t="s">
        <v>178</v>
      </c>
      <c r="C33" s="6">
        <v>5.7</v>
      </c>
    </row>
    <row r="34" spans="1:3" x14ac:dyDescent="0.3">
      <c r="A34" t="s">
        <v>31</v>
      </c>
      <c r="B34" s="5" t="s">
        <v>178</v>
      </c>
      <c r="C34" s="6">
        <v>3.3</v>
      </c>
    </row>
    <row r="35" spans="1:3" x14ac:dyDescent="0.3">
      <c r="A35" t="s">
        <v>32</v>
      </c>
      <c r="B35" s="5" t="s">
        <v>178</v>
      </c>
      <c r="C35" s="6">
        <v>1.5</v>
      </c>
    </row>
    <row r="36" spans="1:3" x14ac:dyDescent="0.3">
      <c r="A36" t="s">
        <v>33</v>
      </c>
      <c r="B36" s="5" t="s">
        <v>184</v>
      </c>
      <c r="C36" s="6">
        <v>9.3000000000000007</v>
      </c>
    </row>
    <row r="37" spans="1:3" x14ac:dyDescent="0.3">
      <c r="A37" t="s">
        <v>34</v>
      </c>
      <c r="B37" s="5" t="s">
        <v>177</v>
      </c>
      <c r="C37" s="6">
        <v>7.2</v>
      </c>
    </row>
    <row r="38" spans="1:3" x14ac:dyDescent="0.3">
      <c r="A38" t="s">
        <v>35</v>
      </c>
      <c r="B38" s="5" t="s">
        <v>184</v>
      </c>
      <c r="C38" s="6">
        <v>5.8</v>
      </c>
    </row>
    <row r="39" spans="1:3" x14ac:dyDescent="0.3">
      <c r="A39" t="s">
        <v>36</v>
      </c>
      <c r="B39" s="5" t="s">
        <v>178</v>
      </c>
      <c r="C39" s="6">
        <v>0.9</v>
      </c>
    </row>
    <row r="40" spans="1:3" x14ac:dyDescent="0.3">
      <c r="A40" t="s">
        <v>37</v>
      </c>
      <c r="B40" s="5" t="s">
        <v>178</v>
      </c>
      <c r="C40" s="6">
        <v>7.8</v>
      </c>
    </row>
    <row r="41" spans="1:3" x14ac:dyDescent="0.3">
      <c r="A41" t="s">
        <v>38</v>
      </c>
      <c r="B41" s="5" t="s">
        <v>184</v>
      </c>
      <c r="C41" s="6">
        <v>4.8</v>
      </c>
    </row>
    <row r="42" spans="1:3" x14ac:dyDescent="0.3">
      <c r="A42" t="s">
        <v>40</v>
      </c>
      <c r="B42" s="5" t="s">
        <v>179</v>
      </c>
      <c r="C42" s="6">
        <v>8.9</v>
      </c>
    </row>
    <row r="43" spans="1:3" x14ac:dyDescent="0.3">
      <c r="A43" t="s">
        <v>41</v>
      </c>
      <c r="B43" s="5" t="s">
        <v>177</v>
      </c>
      <c r="C43" s="6">
        <v>10.8</v>
      </c>
    </row>
    <row r="44" spans="1:3" x14ac:dyDescent="0.3">
      <c r="A44" t="s">
        <v>42</v>
      </c>
      <c r="B44" s="5" t="s">
        <v>179</v>
      </c>
      <c r="C44" s="6">
        <v>14.4</v>
      </c>
    </row>
    <row r="45" spans="1:3" x14ac:dyDescent="0.3">
      <c r="A45" t="s">
        <v>43</v>
      </c>
      <c r="B45" s="5" t="s">
        <v>179</v>
      </c>
      <c r="C45" s="6">
        <v>10.4</v>
      </c>
    </row>
    <row r="46" spans="1:3" x14ac:dyDescent="0.3">
      <c r="A46" t="s">
        <v>44</v>
      </c>
      <c r="B46" s="5" t="s">
        <v>178</v>
      </c>
      <c r="C46" s="6">
        <v>0.5</v>
      </c>
    </row>
    <row r="47" spans="1:3" x14ac:dyDescent="0.3">
      <c r="A47" t="s">
        <v>45</v>
      </c>
      <c r="B47" s="5" t="s">
        <v>184</v>
      </c>
      <c r="C47" s="6">
        <v>8.1999999999999993</v>
      </c>
    </row>
    <row r="48" spans="1:3" x14ac:dyDescent="0.3">
      <c r="A48" t="s">
        <v>46</v>
      </c>
      <c r="B48" s="5" t="s">
        <v>184</v>
      </c>
      <c r="C48" s="6">
        <v>6.9</v>
      </c>
    </row>
    <row r="49" spans="1:3" x14ac:dyDescent="0.3">
      <c r="A49" t="s">
        <v>47</v>
      </c>
      <c r="B49" s="5" t="s">
        <v>178</v>
      </c>
      <c r="C49" s="6">
        <v>2.6</v>
      </c>
    </row>
    <row r="50" spans="1:3" x14ac:dyDescent="0.3">
      <c r="A50" t="s">
        <v>155</v>
      </c>
      <c r="B50" s="5" t="s">
        <v>177</v>
      </c>
      <c r="C50" s="6">
        <v>2.1</v>
      </c>
    </row>
    <row r="51" spans="1:3" x14ac:dyDescent="0.3">
      <c r="A51" t="s">
        <v>48</v>
      </c>
      <c r="B51" s="5" t="s">
        <v>184</v>
      </c>
      <c r="C51" s="6">
        <v>4.4000000000000004</v>
      </c>
    </row>
    <row r="52" spans="1:3" x14ac:dyDescent="0.3">
      <c r="A52" t="s">
        <v>49</v>
      </c>
      <c r="B52" s="5" t="s">
        <v>178</v>
      </c>
      <c r="C52" s="6">
        <v>0.4</v>
      </c>
    </row>
    <row r="53" spans="1:3" x14ac:dyDescent="0.3">
      <c r="A53" t="s">
        <v>51</v>
      </c>
      <c r="B53" s="5" t="s">
        <v>184</v>
      </c>
      <c r="C53" s="6">
        <v>3.7</v>
      </c>
    </row>
    <row r="54" spans="1:3" x14ac:dyDescent="0.3">
      <c r="A54" t="s">
        <v>50</v>
      </c>
      <c r="B54" s="5" t="s">
        <v>178</v>
      </c>
      <c r="C54" s="6">
        <v>11.3</v>
      </c>
    </row>
    <row r="55" spans="1:3" x14ac:dyDescent="0.3">
      <c r="A55" t="s">
        <v>52</v>
      </c>
      <c r="B55" s="5" t="s">
        <v>178</v>
      </c>
      <c r="C55" s="6">
        <v>1.3</v>
      </c>
    </row>
    <row r="56" spans="1:3" x14ac:dyDescent="0.3">
      <c r="A56" t="s">
        <v>183</v>
      </c>
      <c r="B56" s="5" t="s">
        <v>179</v>
      </c>
      <c r="C56" s="6">
        <v>11.6</v>
      </c>
    </row>
    <row r="57" spans="1:3" x14ac:dyDescent="0.3">
      <c r="A57" t="s">
        <v>182</v>
      </c>
      <c r="B57" s="5" t="s">
        <v>178</v>
      </c>
      <c r="C57" s="6">
        <v>9.9</v>
      </c>
    </row>
    <row r="58" spans="1:3" x14ac:dyDescent="0.3">
      <c r="A58" t="s">
        <v>53</v>
      </c>
      <c r="B58" s="5" t="s">
        <v>178</v>
      </c>
      <c r="C58" s="6">
        <v>2.8</v>
      </c>
    </row>
    <row r="59" spans="1:3" x14ac:dyDescent="0.3">
      <c r="A59" t="s">
        <v>54</v>
      </c>
      <c r="B59" s="5" t="s">
        <v>180</v>
      </c>
      <c r="C59" s="6">
        <v>3</v>
      </c>
    </row>
    <row r="60" spans="1:3" x14ac:dyDescent="0.3">
      <c r="A60" t="s">
        <v>55</v>
      </c>
      <c r="B60" s="5" t="s">
        <v>179</v>
      </c>
      <c r="C60" s="6">
        <v>10.7</v>
      </c>
    </row>
    <row r="61" spans="1:3" x14ac:dyDescent="0.3">
      <c r="A61" t="s">
        <v>56</v>
      </c>
      <c r="B61" s="5" t="s">
        <v>179</v>
      </c>
      <c r="C61" s="6">
        <v>12.6</v>
      </c>
    </row>
    <row r="62" spans="1:3" x14ac:dyDescent="0.3">
      <c r="A62" t="s">
        <v>57</v>
      </c>
      <c r="B62" s="5" t="s">
        <v>178</v>
      </c>
      <c r="C62" s="6">
        <v>11.5</v>
      </c>
    </row>
    <row r="63" spans="1:3" x14ac:dyDescent="0.3">
      <c r="A63" t="s">
        <v>58</v>
      </c>
      <c r="B63" s="5" t="s">
        <v>178</v>
      </c>
      <c r="C63" s="6">
        <v>3.8</v>
      </c>
    </row>
    <row r="64" spans="1:3" x14ac:dyDescent="0.3">
      <c r="A64" t="s">
        <v>59</v>
      </c>
      <c r="B64" s="5" t="s">
        <v>177</v>
      </c>
      <c r="C64" s="6">
        <v>9.8000000000000007</v>
      </c>
    </row>
    <row r="65" spans="1:3" x14ac:dyDescent="0.3">
      <c r="A65" t="s">
        <v>60</v>
      </c>
      <c r="B65" s="5" t="s">
        <v>179</v>
      </c>
      <c r="C65" s="6">
        <v>13.4</v>
      </c>
    </row>
    <row r="66" spans="1:3" x14ac:dyDescent="0.3">
      <c r="A66" t="s">
        <v>61</v>
      </c>
      <c r="B66" s="5" t="s">
        <v>178</v>
      </c>
      <c r="C66" s="6">
        <v>2.7</v>
      </c>
    </row>
    <row r="67" spans="1:3" x14ac:dyDescent="0.3">
      <c r="A67" t="s">
        <v>62</v>
      </c>
      <c r="B67" s="5" t="s">
        <v>179</v>
      </c>
      <c r="C67" s="6">
        <v>10.4</v>
      </c>
    </row>
    <row r="68" spans="1:3" x14ac:dyDescent="0.3">
      <c r="A68" t="s">
        <v>63</v>
      </c>
      <c r="B68" s="5" t="s">
        <v>184</v>
      </c>
      <c r="C68" s="6">
        <v>9.3000000000000007</v>
      </c>
    </row>
    <row r="69" spans="1:3" x14ac:dyDescent="0.3">
      <c r="A69" t="s">
        <v>64</v>
      </c>
      <c r="B69" s="5" t="s">
        <v>184</v>
      </c>
      <c r="C69" s="6">
        <v>2.4</v>
      </c>
    </row>
    <row r="70" spans="1:3" x14ac:dyDescent="0.3">
      <c r="A70" t="s">
        <v>65</v>
      </c>
      <c r="B70" s="5" t="s">
        <v>178</v>
      </c>
      <c r="C70" s="6">
        <v>1.3</v>
      </c>
    </row>
    <row r="71" spans="1:3" x14ac:dyDescent="0.3">
      <c r="A71" t="s">
        <v>66</v>
      </c>
      <c r="B71" s="5" t="s">
        <v>178</v>
      </c>
      <c r="C71" s="6">
        <v>4.8</v>
      </c>
    </row>
    <row r="72" spans="1:3" x14ac:dyDescent="0.3">
      <c r="A72" t="s">
        <v>67</v>
      </c>
      <c r="B72" s="5" t="s">
        <v>184</v>
      </c>
      <c r="C72" s="6">
        <v>6.3</v>
      </c>
    </row>
    <row r="73" spans="1:3" x14ac:dyDescent="0.3">
      <c r="A73" t="s">
        <v>68</v>
      </c>
      <c r="B73" s="5" t="s">
        <v>184</v>
      </c>
      <c r="C73" s="6">
        <v>5.8</v>
      </c>
    </row>
    <row r="74" spans="1:3" x14ac:dyDescent="0.3">
      <c r="A74" t="s">
        <v>69</v>
      </c>
      <c r="B74" s="5" t="s">
        <v>184</v>
      </c>
      <c r="C74" s="6">
        <v>4</v>
      </c>
    </row>
    <row r="75" spans="1:3" x14ac:dyDescent="0.3">
      <c r="A75" t="s">
        <v>70</v>
      </c>
      <c r="B75" s="5" t="s">
        <v>179</v>
      </c>
      <c r="C75" s="6">
        <v>11.4</v>
      </c>
    </row>
    <row r="76" spans="1:3" x14ac:dyDescent="0.3">
      <c r="A76" t="s">
        <v>71</v>
      </c>
      <c r="B76" s="5" t="s">
        <v>179</v>
      </c>
      <c r="C76" s="6">
        <v>9.1</v>
      </c>
    </row>
    <row r="77" spans="1:3" x14ac:dyDescent="0.3">
      <c r="A77" t="s">
        <v>72</v>
      </c>
      <c r="B77" s="5" t="s">
        <v>177</v>
      </c>
      <c r="C77" s="6">
        <v>5.7</v>
      </c>
    </row>
    <row r="78" spans="1:3" x14ac:dyDescent="0.3">
      <c r="A78" t="s">
        <v>73</v>
      </c>
      <c r="B78" s="5" t="s">
        <v>177</v>
      </c>
      <c r="C78" s="6">
        <v>0.8</v>
      </c>
    </row>
    <row r="79" spans="1:3" x14ac:dyDescent="0.3">
      <c r="A79" t="s">
        <v>74</v>
      </c>
      <c r="B79" s="5" t="s">
        <v>177</v>
      </c>
      <c r="C79" s="6">
        <v>1</v>
      </c>
    </row>
    <row r="80" spans="1:3" x14ac:dyDescent="0.3">
      <c r="A80" t="s">
        <v>75</v>
      </c>
      <c r="B80" s="5" t="s">
        <v>177</v>
      </c>
      <c r="C80" s="6">
        <v>0.4</v>
      </c>
    </row>
    <row r="81" spans="1:3" x14ac:dyDescent="0.3">
      <c r="A81" t="s">
        <v>76</v>
      </c>
      <c r="B81" s="5" t="s">
        <v>179</v>
      </c>
      <c r="C81" s="6">
        <v>13</v>
      </c>
    </row>
    <row r="82" spans="1:3" x14ac:dyDescent="0.3">
      <c r="A82" t="s">
        <v>77</v>
      </c>
      <c r="B82" s="5" t="s">
        <v>177</v>
      </c>
      <c r="C82" s="6">
        <v>3.8</v>
      </c>
    </row>
    <row r="83" spans="1:3" x14ac:dyDescent="0.3">
      <c r="A83" t="s">
        <v>78</v>
      </c>
      <c r="B83" s="5" t="s">
        <v>179</v>
      </c>
      <c r="C83" s="6">
        <v>7.5</v>
      </c>
    </row>
    <row r="84" spans="1:3" x14ac:dyDescent="0.3">
      <c r="A84" t="s">
        <v>39</v>
      </c>
      <c r="B84" s="5" t="s">
        <v>178</v>
      </c>
      <c r="C84" s="6">
        <v>8.4</v>
      </c>
    </row>
    <row r="85" spans="1:3" x14ac:dyDescent="0.3">
      <c r="A85" t="s">
        <v>79</v>
      </c>
      <c r="B85" s="5" t="s">
        <v>184</v>
      </c>
      <c r="C85" s="6">
        <v>4.2</v>
      </c>
    </row>
    <row r="86" spans="1:3" x14ac:dyDescent="0.3">
      <c r="A86" t="s">
        <v>80</v>
      </c>
      <c r="B86" s="5" t="s">
        <v>177</v>
      </c>
      <c r="C86" s="6">
        <v>8</v>
      </c>
    </row>
    <row r="87" spans="1:3" x14ac:dyDescent="0.3">
      <c r="A87" t="s">
        <v>81</v>
      </c>
      <c r="B87" s="5" t="s">
        <v>177</v>
      </c>
      <c r="C87" s="6">
        <v>0.7</v>
      </c>
    </row>
    <row r="88" spans="1:3" x14ac:dyDescent="0.3">
      <c r="A88" t="s">
        <v>82</v>
      </c>
      <c r="B88" s="5" t="s">
        <v>177</v>
      </c>
      <c r="C88" s="6">
        <v>7.7</v>
      </c>
    </row>
    <row r="89" spans="1:3" x14ac:dyDescent="0.3">
      <c r="A89" t="s">
        <v>83</v>
      </c>
      <c r="B89" s="5" t="s">
        <v>178</v>
      </c>
      <c r="C89" s="6">
        <v>3.4</v>
      </c>
    </row>
    <row r="90" spans="1:3" x14ac:dyDescent="0.3">
      <c r="A90" t="s">
        <v>84</v>
      </c>
      <c r="B90" s="5" t="s">
        <v>180</v>
      </c>
      <c r="C90" s="6">
        <v>0.4</v>
      </c>
    </row>
    <row r="91" spans="1:3" x14ac:dyDescent="0.3">
      <c r="A91" t="s">
        <v>85</v>
      </c>
      <c r="B91" s="5" t="s">
        <v>177</v>
      </c>
      <c r="C91" s="6">
        <v>6.2</v>
      </c>
    </row>
    <row r="92" spans="1:3" x14ac:dyDescent="0.3">
      <c r="A92" t="s">
        <v>86</v>
      </c>
      <c r="B92" s="5" t="s">
        <v>177</v>
      </c>
      <c r="C92" s="6">
        <v>10.4</v>
      </c>
    </row>
    <row r="93" spans="1:3" x14ac:dyDescent="0.3">
      <c r="A93" t="s">
        <v>87</v>
      </c>
      <c r="B93" s="5" t="s">
        <v>179</v>
      </c>
      <c r="C93" s="6">
        <v>12.9</v>
      </c>
    </row>
    <row r="94" spans="1:3" x14ac:dyDescent="0.3">
      <c r="A94" t="s">
        <v>88</v>
      </c>
      <c r="B94" s="5" t="s">
        <v>177</v>
      </c>
      <c r="C94" s="6">
        <v>1.5</v>
      </c>
    </row>
    <row r="95" spans="1:3" x14ac:dyDescent="0.3">
      <c r="A95" t="s">
        <v>89</v>
      </c>
      <c r="B95" s="5" t="s">
        <v>178</v>
      </c>
      <c r="C95" s="6">
        <v>5</v>
      </c>
    </row>
    <row r="96" spans="1:3" x14ac:dyDescent="0.3">
      <c r="A96" t="s">
        <v>90</v>
      </c>
      <c r="B96" s="5" t="s">
        <v>178</v>
      </c>
      <c r="C96" s="6">
        <v>5.8</v>
      </c>
    </row>
    <row r="97" spans="1:3" x14ac:dyDescent="0.3">
      <c r="A97" t="s">
        <v>91</v>
      </c>
      <c r="B97" s="5" t="s">
        <v>179</v>
      </c>
      <c r="C97" s="6">
        <v>15</v>
      </c>
    </row>
    <row r="98" spans="1:3" x14ac:dyDescent="0.3">
      <c r="A98" t="s">
        <v>92</v>
      </c>
      <c r="B98" s="5" t="s">
        <v>179</v>
      </c>
      <c r="C98" s="6">
        <v>13</v>
      </c>
    </row>
    <row r="99" spans="1:3" x14ac:dyDescent="0.3">
      <c r="A99" t="s">
        <v>93</v>
      </c>
      <c r="B99" s="5" t="s">
        <v>178</v>
      </c>
      <c r="C99" s="6">
        <v>1.9</v>
      </c>
    </row>
    <row r="100" spans="1:3" x14ac:dyDescent="0.3">
      <c r="A100" t="s">
        <v>94</v>
      </c>
      <c r="B100" s="5" t="s">
        <v>178</v>
      </c>
      <c r="C100" s="6">
        <v>3.7</v>
      </c>
    </row>
    <row r="101" spans="1:3" x14ac:dyDescent="0.3">
      <c r="A101" t="s">
        <v>95</v>
      </c>
      <c r="B101" s="5" t="s">
        <v>177</v>
      </c>
      <c r="C101" s="6">
        <v>0.9</v>
      </c>
    </row>
    <row r="102" spans="1:3" x14ac:dyDescent="0.3">
      <c r="A102" t="s">
        <v>96</v>
      </c>
      <c r="B102" s="5" t="s">
        <v>177</v>
      </c>
      <c r="C102" s="6">
        <v>2.7</v>
      </c>
    </row>
    <row r="103" spans="1:3" x14ac:dyDescent="0.3">
      <c r="A103" t="s">
        <v>97</v>
      </c>
      <c r="B103" s="5" t="s">
        <v>178</v>
      </c>
      <c r="C103" s="6">
        <v>1.3</v>
      </c>
    </row>
    <row r="104" spans="1:3" x14ac:dyDescent="0.3">
      <c r="A104" t="s">
        <v>98</v>
      </c>
      <c r="B104" s="5" t="s">
        <v>179</v>
      </c>
      <c r="C104" s="6">
        <v>8.1</v>
      </c>
    </row>
    <row r="105" spans="1:3" x14ac:dyDescent="0.3">
      <c r="A105" t="s">
        <v>99</v>
      </c>
      <c r="B105" s="5" t="s">
        <v>178</v>
      </c>
      <c r="C105" s="6">
        <v>3.6</v>
      </c>
    </row>
    <row r="106" spans="1:3" x14ac:dyDescent="0.3">
      <c r="A106" t="s">
        <v>100</v>
      </c>
      <c r="B106" s="5" t="s">
        <v>184</v>
      </c>
      <c r="C106" s="6">
        <v>6.5</v>
      </c>
    </row>
    <row r="107" spans="1:3" x14ac:dyDescent="0.3">
      <c r="A107" t="s">
        <v>101</v>
      </c>
      <c r="B107" s="5" t="s">
        <v>180</v>
      </c>
      <c r="C107" s="6">
        <v>2.5</v>
      </c>
    </row>
    <row r="108" spans="1:3" x14ac:dyDescent="0.3">
      <c r="A108" t="s">
        <v>102</v>
      </c>
      <c r="B108" s="5" t="s">
        <v>179</v>
      </c>
      <c r="C108" s="6">
        <v>15.2</v>
      </c>
    </row>
    <row r="109" spans="1:3" x14ac:dyDescent="0.3">
      <c r="A109" t="s">
        <v>103</v>
      </c>
      <c r="B109" s="5" t="s">
        <v>177</v>
      </c>
      <c r="C109" s="6">
        <v>7.4</v>
      </c>
    </row>
    <row r="110" spans="1:3" x14ac:dyDescent="0.3">
      <c r="A110" t="s">
        <v>104</v>
      </c>
      <c r="B110" s="5" t="s">
        <v>179</v>
      </c>
      <c r="C110" s="6">
        <v>8</v>
      </c>
    </row>
    <row r="111" spans="1:3" x14ac:dyDescent="0.3">
      <c r="A111" t="s">
        <v>105</v>
      </c>
      <c r="B111" s="5" t="s">
        <v>178</v>
      </c>
      <c r="C111" s="6">
        <v>0.6</v>
      </c>
    </row>
    <row r="112" spans="1:3" x14ac:dyDescent="0.3">
      <c r="A112" t="s">
        <v>106</v>
      </c>
      <c r="B112" s="5" t="s">
        <v>178</v>
      </c>
      <c r="C112" s="6">
        <v>2.4</v>
      </c>
    </row>
    <row r="113" spans="1:3" x14ac:dyDescent="0.3">
      <c r="A113" t="s">
        <v>107</v>
      </c>
      <c r="B113" s="5" t="s">
        <v>177</v>
      </c>
      <c r="C113" s="6">
        <v>4.8</v>
      </c>
    </row>
    <row r="114" spans="1:3" x14ac:dyDescent="0.3">
      <c r="A114" t="s">
        <v>108</v>
      </c>
      <c r="B114" s="5" t="s">
        <v>178</v>
      </c>
      <c r="C114" s="6">
        <v>9.8000000000000007</v>
      </c>
    </row>
    <row r="115" spans="1:3" x14ac:dyDescent="0.3">
      <c r="A115" t="s">
        <v>109</v>
      </c>
      <c r="B115" s="5" t="s">
        <v>180</v>
      </c>
      <c r="C115" s="6">
        <v>6</v>
      </c>
    </row>
    <row r="116" spans="1:3" x14ac:dyDescent="0.3">
      <c r="A116" t="s">
        <v>181</v>
      </c>
      <c r="B116" s="5" t="s">
        <v>177</v>
      </c>
      <c r="C116" s="6">
        <v>2</v>
      </c>
    </row>
    <row r="117" spans="1:3" x14ac:dyDescent="0.3">
      <c r="A117" t="s">
        <v>110</v>
      </c>
      <c r="B117" s="5" t="s">
        <v>179</v>
      </c>
      <c r="C117" s="6">
        <v>8.6999999999999993</v>
      </c>
    </row>
    <row r="118" spans="1:3" x14ac:dyDescent="0.3">
      <c r="A118" t="s">
        <v>111</v>
      </c>
      <c r="B118" s="5" t="s">
        <v>180</v>
      </c>
      <c r="C118" s="6">
        <v>10.7</v>
      </c>
    </row>
    <row r="119" spans="1:3" x14ac:dyDescent="0.3">
      <c r="A119" t="s">
        <v>112</v>
      </c>
      <c r="B119" s="5" t="s">
        <v>184</v>
      </c>
      <c r="C119" s="6">
        <v>5.2</v>
      </c>
    </row>
    <row r="120" spans="1:3" x14ac:dyDescent="0.3">
      <c r="A120" t="s">
        <v>113</v>
      </c>
      <c r="B120" s="5" t="s">
        <v>178</v>
      </c>
      <c r="C120" s="6">
        <v>0.5</v>
      </c>
    </row>
    <row r="121" spans="1:3" x14ac:dyDescent="0.3">
      <c r="A121" t="s">
        <v>114</v>
      </c>
      <c r="B121" s="5" t="s">
        <v>178</v>
      </c>
      <c r="C121" s="6">
        <v>13.4</v>
      </c>
    </row>
    <row r="122" spans="1:3" x14ac:dyDescent="0.3">
      <c r="A122" t="s">
        <v>115</v>
      </c>
      <c r="B122" s="5" t="s">
        <v>179</v>
      </c>
      <c r="C122" s="6">
        <v>7.5</v>
      </c>
    </row>
    <row r="123" spans="1:3" x14ac:dyDescent="0.3">
      <c r="A123" t="s">
        <v>116</v>
      </c>
      <c r="B123" s="5" t="s">
        <v>177</v>
      </c>
      <c r="C123" s="6">
        <v>0.8</v>
      </c>
    </row>
    <row r="124" spans="1:3" x14ac:dyDescent="0.3">
      <c r="A124" t="s">
        <v>117</v>
      </c>
      <c r="B124" s="5" t="s">
        <v>177</v>
      </c>
      <c r="C124" s="6">
        <v>0.3</v>
      </c>
    </row>
    <row r="125" spans="1:3" x14ac:dyDescent="0.3">
      <c r="A125" t="s">
        <v>118</v>
      </c>
      <c r="B125" s="5" t="s">
        <v>184</v>
      </c>
      <c r="C125" s="6">
        <v>7.9</v>
      </c>
    </row>
    <row r="126" spans="1:3" x14ac:dyDescent="0.3">
      <c r="A126" t="s">
        <v>119</v>
      </c>
      <c r="B126" s="5" t="s">
        <v>180</v>
      </c>
      <c r="C126" s="6">
        <v>1.2</v>
      </c>
    </row>
    <row r="127" spans="1:3" x14ac:dyDescent="0.3">
      <c r="A127" t="s">
        <v>120</v>
      </c>
      <c r="B127" s="5" t="s">
        <v>184</v>
      </c>
      <c r="C127" s="6">
        <v>7.2</v>
      </c>
    </row>
    <row r="128" spans="1:3" x14ac:dyDescent="0.3">
      <c r="A128" t="s">
        <v>121</v>
      </c>
      <c r="B128" s="5" t="s">
        <v>184</v>
      </c>
      <c r="C128" s="6">
        <v>6.3</v>
      </c>
    </row>
    <row r="129" spans="1:3" x14ac:dyDescent="0.3">
      <c r="A129" t="s">
        <v>122</v>
      </c>
      <c r="B129" s="5" t="s">
        <v>177</v>
      </c>
      <c r="C129" s="6">
        <v>6.6</v>
      </c>
    </row>
    <row r="130" spans="1:3" x14ac:dyDescent="0.3">
      <c r="A130" t="s">
        <v>123</v>
      </c>
      <c r="B130" s="5" t="s">
        <v>179</v>
      </c>
      <c r="C130" s="6">
        <v>11.6</v>
      </c>
    </row>
    <row r="131" spans="1:3" x14ac:dyDescent="0.3">
      <c r="A131" t="s">
        <v>124</v>
      </c>
      <c r="B131" s="5" t="s">
        <v>179</v>
      </c>
      <c r="C131" s="6">
        <v>12.3</v>
      </c>
    </row>
    <row r="132" spans="1:3" x14ac:dyDescent="0.3">
      <c r="A132" t="s">
        <v>125</v>
      </c>
      <c r="B132" s="5" t="s">
        <v>177</v>
      </c>
      <c r="C132" s="6">
        <v>2</v>
      </c>
    </row>
    <row r="133" spans="1:3" x14ac:dyDescent="0.3">
      <c r="A133" t="s">
        <v>126</v>
      </c>
      <c r="B133" s="5" t="s">
        <v>179</v>
      </c>
      <c r="C133" s="6">
        <v>12.6</v>
      </c>
    </row>
    <row r="134" spans="1:3" x14ac:dyDescent="0.3">
      <c r="A134" t="s">
        <v>127</v>
      </c>
      <c r="B134" s="5" t="s">
        <v>179</v>
      </c>
      <c r="C134" s="6">
        <v>11.7</v>
      </c>
    </row>
    <row r="135" spans="1:3" x14ac:dyDescent="0.3">
      <c r="A135" t="s">
        <v>128</v>
      </c>
      <c r="B135" s="5" t="s">
        <v>178</v>
      </c>
      <c r="C135" s="6">
        <v>9</v>
      </c>
    </row>
    <row r="136" spans="1:3" x14ac:dyDescent="0.3">
      <c r="A136" t="s">
        <v>129</v>
      </c>
      <c r="B136" s="5" t="s">
        <v>184</v>
      </c>
      <c r="C136" s="6">
        <v>9.4</v>
      </c>
    </row>
    <row r="137" spans="1:3" x14ac:dyDescent="0.3">
      <c r="A137" t="s">
        <v>130</v>
      </c>
      <c r="B137" s="5" t="s">
        <v>184</v>
      </c>
      <c r="C137" s="6">
        <v>9.9</v>
      </c>
    </row>
    <row r="138" spans="1:3" x14ac:dyDescent="0.3">
      <c r="A138" t="s">
        <v>131</v>
      </c>
      <c r="B138" s="5" t="s">
        <v>184</v>
      </c>
      <c r="C138" s="6">
        <v>8.1999999999999993</v>
      </c>
    </row>
    <row r="139" spans="1:3" x14ac:dyDescent="0.3">
      <c r="A139" t="s">
        <v>132</v>
      </c>
      <c r="B139" s="5" t="s">
        <v>180</v>
      </c>
      <c r="C139" s="6">
        <v>2.5</v>
      </c>
    </row>
    <row r="140" spans="1:3" x14ac:dyDescent="0.3">
      <c r="A140" t="s">
        <v>133</v>
      </c>
      <c r="B140" s="5" t="s">
        <v>178</v>
      </c>
      <c r="C140" s="6">
        <v>6.8</v>
      </c>
    </row>
    <row r="141" spans="1:3" x14ac:dyDescent="0.3">
      <c r="A141" t="s">
        <v>134</v>
      </c>
      <c r="B141" s="5" t="s">
        <v>177</v>
      </c>
      <c r="C141" s="6">
        <v>0.2</v>
      </c>
    </row>
    <row r="142" spans="1:3" x14ac:dyDescent="0.3">
      <c r="A142" t="s">
        <v>135</v>
      </c>
      <c r="B142" s="5" t="s">
        <v>178</v>
      </c>
      <c r="C142" s="6">
        <v>0.7</v>
      </c>
    </row>
    <row r="143" spans="1:3" x14ac:dyDescent="0.3">
      <c r="A143" t="s">
        <v>136</v>
      </c>
      <c r="B143" s="5" t="s">
        <v>179</v>
      </c>
      <c r="C143" s="6">
        <v>11.1</v>
      </c>
    </row>
    <row r="144" spans="1:3" x14ac:dyDescent="0.3">
      <c r="A144" t="s">
        <v>137</v>
      </c>
      <c r="B144" s="5" t="s">
        <v>178</v>
      </c>
      <c r="C144" s="6">
        <v>13.8</v>
      </c>
    </row>
    <row r="145" spans="1:3" x14ac:dyDescent="0.3">
      <c r="A145" t="s">
        <v>138</v>
      </c>
      <c r="B145" s="5" t="s">
        <v>178</v>
      </c>
      <c r="C145" s="6">
        <v>5.7</v>
      </c>
    </row>
    <row r="146" spans="1:3" x14ac:dyDescent="0.3">
      <c r="A146" t="s">
        <v>139</v>
      </c>
      <c r="B146" s="5" t="s">
        <v>177</v>
      </c>
      <c r="C146" s="6">
        <v>2.5</v>
      </c>
    </row>
    <row r="147" spans="1:3" x14ac:dyDescent="0.3">
      <c r="A147" t="s">
        <v>140</v>
      </c>
      <c r="B147" s="5" t="s">
        <v>179</v>
      </c>
      <c r="C147" s="6">
        <v>11.5</v>
      </c>
    </row>
    <row r="148" spans="1:3" x14ac:dyDescent="0.3">
      <c r="A148" t="s">
        <v>141</v>
      </c>
      <c r="B148" s="5" t="s">
        <v>179</v>
      </c>
      <c r="C148" s="6">
        <v>12.6</v>
      </c>
    </row>
    <row r="149" spans="1:3" x14ac:dyDescent="0.3">
      <c r="A149" t="s">
        <v>142</v>
      </c>
      <c r="B149" s="5" t="s">
        <v>180</v>
      </c>
      <c r="C149" s="6">
        <v>1.4</v>
      </c>
    </row>
    <row r="150" spans="1:3" x14ac:dyDescent="0.3">
      <c r="A150" t="s">
        <v>143</v>
      </c>
      <c r="B150" s="5" t="s">
        <v>178</v>
      </c>
      <c r="C150" s="6">
        <v>9.3000000000000007</v>
      </c>
    </row>
    <row r="151" spans="1:3" x14ac:dyDescent="0.3">
      <c r="A151" t="s">
        <v>144</v>
      </c>
      <c r="B151" s="5" t="s">
        <v>177</v>
      </c>
      <c r="C151" s="6">
        <v>10.199999999999999</v>
      </c>
    </row>
    <row r="152" spans="1:3" x14ac:dyDescent="0.3">
      <c r="A152" t="s">
        <v>145</v>
      </c>
      <c r="B152" s="5" t="s">
        <v>179</v>
      </c>
      <c r="C152" s="6">
        <v>10</v>
      </c>
    </row>
    <row r="153" spans="1:3" x14ac:dyDescent="0.3">
      <c r="A153" t="s">
        <v>146</v>
      </c>
      <c r="B153" s="5" t="s">
        <v>177</v>
      </c>
      <c r="C153" s="6">
        <v>4.3</v>
      </c>
    </row>
    <row r="154" spans="1:3" x14ac:dyDescent="0.3">
      <c r="A154" t="s">
        <v>147</v>
      </c>
      <c r="B154" s="5" t="s">
        <v>178</v>
      </c>
      <c r="C154" s="6">
        <v>0.5</v>
      </c>
    </row>
    <row r="155" spans="1:3" x14ac:dyDescent="0.3">
      <c r="A155" t="s">
        <v>148</v>
      </c>
      <c r="B155" s="5" t="s">
        <v>184</v>
      </c>
      <c r="C155" s="6">
        <v>5.0999999999999996</v>
      </c>
    </row>
    <row r="156" spans="1:3" x14ac:dyDescent="0.3">
      <c r="A156" t="s">
        <v>150</v>
      </c>
      <c r="B156" s="5" t="s">
        <v>179</v>
      </c>
      <c r="C156" s="6">
        <v>9.1999999999999993</v>
      </c>
    </row>
    <row r="157" spans="1:3" x14ac:dyDescent="0.3">
      <c r="A157" t="s">
        <v>151</v>
      </c>
      <c r="B157" s="5" t="s">
        <v>179</v>
      </c>
      <c r="C157" s="6">
        <v>11.5</v>
      </c>
    </row>
    <row r="158" spans="1:3" x14ac:dyDescent="0.3">
      <c r="A158" t="s">
        <v>149</v>
      </c>
      <c r="B158" s="5" t="s">
        <v>177</v>
      </c>
      <c r="C158" s="6">
        <v>0.3</v>
      </c>
    </row>
    <row r="159" spans="1:3" x14ac:dyDescent="0.3">
      <c r="A159" t="s">
        <v>152</v>
      </c>
      <c r="B159" s="5" t="s">
        <v>177</v>
      </c>
      <c r="C159" s="6">
        <v>3.3</v>
      </c>
    </row>
    <row r="160" spans="1:3" x14ac:dyDescent="0.3">
      <c r="A160" t="s">
        <v>153</v>
      </c>
      <c r="B160" s="5" t="s">
        <v>178</v>
      </c>
      <c r="C160" s="6">
        <v>9.4</v>
      </c>
    </row>
    <row r="161" spans="1:3" x14ac:dyDescent="0.3">
      <c r="A161" t="s">
        <v>154</v>
      </c>
      <c r="B161" s="5" t="s">
        <v>177</v>
      </c>
      <c r="C161" s="6">
        <v>8.3000000000000007</v>
      </c>
    </row>
    <row r="162" spans="1:3" x14ac:dyDescent="0.3">
      <c r="A162" t="s">
        <v>156</v>
      </c>
      <c r="B162" s="5" t="s">
        <v>178</v>
      </c>
      <c r="C162" s="6">
        <v>3.1</v>
      </c>
    </row>
    <row r="163" spans="1:3" x14ac:dyDescent="0.3">
      <c r="A163" t="s">
        <v>157</v>
      </c>
      <c r="B163" s="5" t="s">
        <v>180</v>
      </c>
      <c r="C163" s="6">
        <v>1.5</v>
      </c>
    </row>
    <row r="164" spans="1:3" x14ac:dyDescent="0.3">
      <c r="A164" t="s">
        <v>158</v>
      </c>
      <c r="B164" s="5" t="s">
        <v>184</v>
      </c>
      <c r="C164" s="6">
        <v>8.4</v>
      </c>
    </row>
    <row r="165" spans="1:3" x14ac:dyDescent="0.3">
      <c r="A165" t="s">
        <v>159</v>
      </c>
      <c r="B165" s="5" t="s">
        <v>178</v>
      </c>
      <c r="C165" s="6">
        <v>1.9</v>
      </c>
    </row>
    <row r="166" spans="1:3" x14ac:dyDescent="0.3">
      <c r="A166" t="s">
        <v>160</v>
      </c>
      <c r="B166" s="5" t="s">
        <v>177</v>
      </c>
      <c r="C166" s="6">
        <v>2</v>
      </c>
    </row>
    <row r="167" spans="1:3" x14ac:dyDescent="0.3">
      <c r="A167" t="s">
        <v>161</v>
      </c>
      <c r="B167" s="5" t="s">
        <v>177</v>
      </c>
      <c r="C167" s="6">
        <v>5.4</v>
      </c>
    </row>
    <row r="168" spans="1:3" x14ac:dyDescent="0.3">
      <c r="A168" t="s">
        <v>162</v>
      </c>
      <c r="B168" s="5" t="s">
        <v>180</v>
      </c>
      <c r="C168" s="6">
        <v>1.7</v>
      </c>
    </row>
    <row r="169" spans="1:3" x14ac:dyDescent="0.3">
      <c r="A169" t="s">
        <v>163</v>
      </c>
      <c r="B169" s="5" t="s">
        <v>178</v>
      </c>
      <c r="C169" s="6">
        <v>9.5</v>
      </c>
    </row>
    <row r="170" spans="1:3" x14ac:dyDescent="0.3">
      <c r="A170" t="s">
        <v>164</v>
      </c>
      <c r="B170" s="5" t="s">
        <v>179</v>
      </c>
      <c r="C170" s="6">
        <v>8.6</v>
      </c>
    </row>
    <row r="171" spans="1:3" x14ac:dyDescent="0.3">
      <c r="A171" t="s">
        <v>165</v>
      </c>
      <c r="B171" s="5" t="s">
        <v>177</v>
      </c>
      <c r="C171" s="6">
        <v>3.8</v>
      </c>
    </row>
    <row r="172" spans="1:3" x14ac:dyDescent="0.3">
      <c r="A172" t="s">
        <v>166</v>
      </c>
      <c r="B172" s="5" t="s">
        <v>179</v>
      </c>
      <c r="C172" s="6">
        <v>11.4</v>
      </c>
    </row>
    <row r="173" spans="1:3" x14ac:dyDescent="0.3">
      <c r="A173" t="s">
        <v>167</v>
      </c>
      <c r="B173" s="5" t="s">
        <v>184</v>
      </c>
      <c r="C173" s="6">
        <v>9.8000000000000007</v>
      </c>
    </row>
    <row r="174" spans="1:3" x14ac:dyDescent="0.3">
      <c r="A174" t="s">
        <v>168</v>
      </c>
      <c r="B174" s="5" t="s">
        <v>184</v>
      </c>
      <c r="C174" s="6">
        <v>10.8</v>
      </c>
    </row>
    <row r="175" spans="1:3" x14ac:dyDescent="0.3">
      <c r="A175" t="s">
        <v>169</v>
      </c>
      <c r="B175" s="5" t="s">
        <v>177</v>
      </c>
      <c r="C175" s="6">
        <v>2.7</v>
      </c>
    </row>
    <row r="176" spans="1:3" x14ac:dyDescent="0.3">
      <c r="A176" t="s">
        <v>170</v>
      </c>
      <c r="B176" s="5" t="s">
        <v>180</v>
      </c>
      <c r="C176" s="6">
        <v>1</v>
      </c>
    </row>
    <row r="177" spans="1:3" x14ac:dyDescent="0.3">
      <c r="A177" t="s">
        <v>171</v>
      </c>
      <c r="B177" s="5" t="s">
        <v>184</v>
      </c>
      <c r="C177" s="6">
        <v>5.6</v>
      </c>
    </row>
    <row r="178" spans="1:3" x14ac:dyDescent="0.3">
      <c r="A178" t="s">
        <v>172</v>
      </c>
      <c r="B178" s="5" t="s">
        <v>177</v>
      </c>
      <c r="C178" s="6">
        <v>8.3000000000000007</v>
      </c>
    </row>
    <row r="179" spans="1:3" x14ac:dyDescent="0.3">
      <c r="A179" t="s">
        <v>173</v>
      </c>
      <c r="B179" s="5" t="s">
        <v>177</v>
      </c>
      <c r="C179" s="6">
        <v>0.1</v>
      </c>
    </row>
    <row r="180" spans="1:3" x14ac:dyDescent="0.3">
      <c r="A180" t="s">
        <v>174</v>
      </c>
      <c r="B180" s="5" t="s">
        <v>178</v>
      </c>
      <c r="C180" s="6">
        <v>4.8</v>
      </c>
    </row>
    <row r="181" spans="1:3" x14ac:dyDescent="0.3">
      <c r="A181" t="s">
        <v>175</v>
      </c>
      <c r="B181" s="5" t="s">
        <v>178</v>
      </c>
      <c r="C181" s="6">
        <v>4.8</v>
      </c>
    </row>
    <row r="182" spans="1:3" x14ac:dyDescent="0.3">
      <c r="B182" s="2"/>
    </row>
  </sheetData>
  <sortState xmlns:xlrd2="http://schemas.microsoft.com/office/spreadsheetml/2017/richdata2" ref="A3:C181">
    <sortCondition ref="A3:A181"/>
  </sortState>
  <mergeCells count="1">
    <mergeCell ref="A1:C1"/>
  </mergeCells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368476-4B09-714A-9D00-1F59CA654732}">
  <dimension ref="A1:C181"/>
  <sheetViews>
    <sheetView zoomScale="142" workbookViewId="0">
      <selection activeCell="E11" sqref="E11"/>
    </sheetView>
  </sheetViews>
  <sheetFormatPr defaultColWidth="11.19921875" defaultRowHeight="15.6" x14ac:dyDescent="0.3"/>
  <cols>
    <col min="1" max="1" width="29" bestFit="1" customWidth="1"/>
  </cols>
  <sheetData>
    <row r="1" spans="1:3" x14ac:dyDescent="0.3">
      <c r="A1" s="8" t="s">
        <v>189</v>
      </c>
      <c r="B1" s="8" t="s">
        <v>232</v>
      </c>
      <c r="C1" s="8" t="s">
        <v>233</v>
      </c>
    </row>
    <row r="2" spans="1:3" x14ac:dyDescent="0.3">
      <c r="A2" s="1" t="s">
        <v>188</v>
      </c>
      <c r="B2" s="4" t="s">
        <v>176</v>
      </c>
      <c r="C2" s="3" t="s">
        <v>187</v>
      </c>
    </row>
    <row r="3" spans="1:3" x14ac:dyDescent="0.3">
      <c r="A3" t="s">
        <v>113</v>
      </c>
      <c r="B3" s="5" t="s">
        <v>178</v>
      </c>
      <c r="C3" s="7">
        <v>16</v>
      </c>
    </row>
    <row r="4" spans="1:3" x14ac:dyDescent="0.3">
      <c r="A4" t="s">
        <v>153</v>
      </c>
      <c r="B4" s="5" t="s">
        <v>178</v>
      </c>
      <c r="C4" s="7">
        <v>36</v>
      </c>
    </row>
    <row r="5" spans="1:3" x14ac:dyDescent="0.3">
      <c r="A5" t="s">
        <v>18</v>
      </c>
      <c r="B5" s="5" t="s">
        <v>178</v>
      </c>
      <c r="C5" s="7">
        <v>43</v>
      </c>
    </row>
    <row r="6" spans="1:3" x14ac:dyDescent="0.3">
      <c r="A6" t="s">
        <v>128</v>
      </c>
      <c r="B6" s="5" t="s">
        <v>178</v>
      </c>
      <c r="C6" s="7">
        <v>309</v>
      </c>
    </row>
    <row r="7" spans="1:3" x14ac:dyDescent="0.3">
      <c r="A7" t="s">
        <v>85</v>
      </c>
      <c r="B7" s="5" t="s">
        <v>177</v>
      </c>
      <c r="C7" s="7">
        <v>625</v>
      </c>
    </row>
    <row r="8" spans="1:3" x14ac:dyDescent="0.3">
      <c r="A8" t="s">
        <v>26</v>
      </c>
      <c r="B8" s="5" t="s">
        <v>178</v>
      </c>
      <c r="C8" s="7">
        <v>891</v>
      </c>
    </row>
    <row r="9" spans="1:3" x14ac:dyDescent="0.3">
      <c r="A9" t="s">
        <v>105</v>
      </c>
      <c r="B9" s="5" t="s">
        <v>178</v>
      </c>
      <c r="C9" s="7">
        <v>1046</v>
      </c>
    </row>
    <row r="10" spans="1:3" x14ac:dyDescent="0.3">
      <c r="A10" t="s">
        <v>31</v>
      </c>
      <c r="B10" s="5" t="s">
        <v>178</v>
      </c>
      <c r="C10" s="7">
        <v>1127</v>
      </c>
    </row>
    <row r="11" spans="1:3" x14ac:dyDescent="0.3">
      <c r="A11" t="s">
        <v>122</v>
      </c>
      <c r="B11" s="5" t="s">
        <v>177</v>
      </c>
      <c r="C11" s="7">
        <v>1142</v>
      </c>
    </row>
    <row r="12" spans="1:3" x14ac:dyDescent="0.3">
      <c r="A12" t="s">
        <v>108</v>
      </c>
      <c r="B12" s="5" t="s">
        <v>178</v>
      </c>
      <c r="C12" s="7">
        <v>1144</v>
      </c>
    </row>
    <row r="13" spans="1:3" x14ac:dyDescent="0.3">
      <c r="A13" t="s">
        <v>159</v>
      </c>
      <c r="B13" s="5" t="s">
        <v>178</v>
      </c>
      <c r="C13" s="7">
        <v>1327</v>
      </c>
    </row>
    <row r="14" spans="1:3" x14ac:dyDescent="0.3">
      <c r="A14" t="s">
        <v>14</v>
      </c>
      <c r="B14" s="5" t="s">
        <v>177</v>
      </c>
      <c r="C14" s="7">
        <v>1417</v>
      </c>
    </row>
    <row r="15" spans="1:3" x14ac:dyDescent="0.3">
      <c r="A15" t="s">
        <v>47</v>
      </c>
      <c r="B15" s="5" t="s">
        <v>178</v>
      </c>
      <c r="C15" s="7">
        <v>1474</v>
      </c>
    </row>
    <row r="16" spans="1:3" x14ac:dyDescent="0.3">
      <c r="A16" t="s">
        <v>106</v>
      </c>
      <c r="B16" s="5" t="s">
        <v>178</v>
      </c>
      <c r="C16" s="7">
        <v>1556</v>
      </c>
    </row>
    <row r="17" spans="1:3" x14ac:dyDescent="0.3">
      <c r="A17" t="s">
        <v>94</v>
      </c>
      <c r="B17" s="5" t="s">
        <v>178</v>
      </c>
      <c r="C17" s="7">
        <v>1682</v>
      </c>
    </row>
    <row r="18" spans="1:3" x14ac:dyDescent="0.3">
      <c r="A18" t="s">
        <v>102</v>
      </c>
      <c r="B18" s="5" t="s">
        <v>179</v>
      </c>
      <c r="C18" s="7">
        <v>1684</v>
      </c>
    </row>
    <row r="19" spans="1:3" x14ac:dyDescent="0.3">
      <c r="A19" t="s">
        <v>32</v>
      </c>
      <c r="B19" s="5" t="s">
        <v>178</v>
      </c>
      <c r="C19" s="7">
        <v>1787</v>
      </c>
    </row>
    <row r="20" spans="1:3" x14ac:dyDescent="0.3">
      <c r="A20" t="s">
        <v>90</v>
      </c>
      <c r="B20" s="5" t="s">
        <v>178</v>
      </c>
      <c r="C20" s="7">
        <v>1788</v>
      </c>
    </row>
    <row r="21" spans="1:3" x14ac:dyDescent="0.3">
      <c r="A21" t="s">
        <v>50</v>
      </c>
      <c r="B21" s="5" t="s">
        <v>178</v>
      </c>
      <c r="C21" s="7">
        <v>1851</v>
      </c>
    </row>
    <row r="22" spans="1:3" x14ac:dyDescent="0.3">
      <c r="A22" t="s">
        <v>93</v>
      </c>
      <c r="B22" s="5" t="s">
        <v>178</v>
      </c>
      <c r="C22" s="7">
        <v>1916</v>
      </c>
    </row>
    <row r="23" spans="1:3" x14ac:dyDescent="0.3">
      <c r="A23" t="s">
        <v>35</v>
      </c>
      <c r="B23" s="5" t="s">
        <v>184</v>
      </c>
      <c r="C23" s="7">
        <v>1946</v>
      </c>
    </row>
    <row r="24" spans="1:3" x14ac:dyDescent="0.3">
      <c r="A24" t="s">
        <v>173</v>
      </c>
      <c r="B24" s="5" t="s">
        <v>177</v>
      </c>
      <c r="C24" s="7">
        <v>2042</v>
      </c>
    </row>
    <row r="25" spans="1:3" x14ac:dyDescent="0.3">
      <c r="A25" t="s">
        <v>138</v>
      </c>
      <c r="B25" s="5" t="s">
        <v>178</v>
      </c>
      <c r="C25" s="7">
        <v>2082</v>
      </c>
    </row>
    <row r="26" spans="1:3" x14ac:dyDescent="0.3">
      <c r="A26" t="s">
        <v>52</v>
      </c>
      <c r="B26" s="5" t="s">
        <v>178</v>
      </c>
      <c r="C26" s="7">
        <v>2188</v>
      </c>
    </row>
    <row r="27" spans="1:3" x14ac:dyDescent="0.3">
      <c r="A27" t="s">
        <v>84</v>
      </c>
      <c r="B27" s="5" t="s">
        <v>180</v>
      </c>
      <c r="C27" s="7">
        <v>2381</v>
      </c>
    </row>
    <row r="28" spans="1:3" x14ac:dyDescent="0.3">
      <c r="A28" t="s">
        <v>100</v>
      </c>
      <c r="B28" s="5" t="s">
        <v>184</v>
      </c>
      <c r="C28" s="7">
        <v>2382</v>
      </c>
    </row>
    <row r="29" spans="1:3" x14ac:dyDescent="0.3">
      <c r="A29" t="s">
        <v>142</v>
      </c>
      <c r="B29" s="5" t="s">
        <v>180</v>
      </c>
      <c r="C29" s="7">
        <v>2414</v>
      </c>
    </row>
    <row r="30" spans="1:3" x14ac:dyDescent="0.3">
      <c r="A30" t="s">
        <v>0</v>
      </c>
      <c r="B30" s="5" t="s">
        <v>177</v>
      </c>
      <c r="C30" s="7">
        <v>2456</v>
      </c>
    </row>
    <row r="31" spans="1:3" x14ac:dyDescent="0.3">
      <c r="A31" t="s">
        <v>175</v>
      </c>
      <c r="B31" s="5" t="s">
        <v>178</v>
      </c>
      <c r="C31" s="7">
        <v>2627</v>
      </c>
    </row>
    <row r="32" spans="1:3" x14ac:dyDescent="0.3">
      <c r="A32" t="s">
        <v>97</v>
      </c>
      <c r="B32" s="5" t="s">
        <v>178</v>
      </c>
      <c r="C32" s="7">
        <v>2656</v>
      </c>
    </row>
    <row r="33" spans="1:3" x14ac:dyDescent="0.3">
      <c r="A33" t="s">
        <v>25</v>
      </c>
      <c r="B33" s="5" t="s">
        <v>178</v>
      </c>
      <c r="C33" s="7">
        <v>2726</v>
      </c>
    </row>
    <row r="34" spans="1:3" x14ac:dyDescent="0.3">
      <c r="A34" t="s">
        <v>156</v>
      </c>
      <c r="B34" s="5" t="s">
        <v>178</v>
      </c>
      <c r="C34" s="7">
        <v>2754</v>
      </c>
    </row>
    <row r="35" spans="1:3" x14ac:dyDescent="0.3">
      <c r="A35" t="s">
        <v>58</v>
      </c>
      <c r="B35" s="5" t="s">
        <v>178</v>
      </c>
      <c r="C35" s="7">
        <v>2804</v>
      </c>
    </row>
    <row r="36" spans="1:3" x14ac:dyDescent="0.3">
      <c r="A36" t="s">
        <v>168</v>
      </c>
      <c r="B36" s="5" t="s">
        <v>184</v>
      </c>
      <c r="C36" s="7">
        <v>2874</v>
      </c>
    </row>
    <row r="37" spans="1:3" x14ac:dyDescent="0.3">
      <c r="A37" t="s">
        <v>170</v>
      </c>
      <c r="B37" s="5" t="s">
        <v>180</v>
      </c>
      <c r="C37" s="7">
        <v>3001</v>
      </c>
    </row>
    <row r="38" spans="1:3" x14ac:dyDescent="0.3">
      <c r="A38" t="s">
        <v>66</v>
      </c>
      <c r="B38" s="5" t="s">
        <v>178</v>
      </c>
      <c r="C38" s="7">
        <v>3072</v>
      </c>
    </row>
    <row r="39" spans="1:3" x14ac:dyDescent="0.3">
      <c r="A39" t="s">
        <v>65</v>
      </c>
      <c r="B39" s="5" t="s">
        <v>178</v>
      </c>
      <c r="C39" s="7">
        <v>3218</v>
      </c>
    </row>
    <row r="40" spans="1:3" x14ac:dyDescent="0.3">
      <c r="A40" t="s">
        <v>163</v>
      </c>
      <c r="B40" s="5" t="s">
        <v>178</v>
      </c>
      <c r="C40" s="7">
        <v>3224</v>
      </c>
    </row>
    <row r="41" spans="1:3" x14ac:dyDescent="0.3">
      <c r="A41" t="s">
        <v>68</v>
      </c>
      <c r="B41" s="5" t="s">
        <v>184</v>
      </c>
      <c r="C41" s="7">
        <v>3248</v>
      </c>
    </row>
    <row r="42" spans="1:3" x14ac:dyDescent="0.3">
      <c r="A42" t="s">
        <v>89</v>
      </c>
      <c r="B42" s="5" t="s">
        <v>178</v>
      </c>
      <c r="C42" s="7">
        <v>3251</v>
      </c>
    </row>
    <row r="43" spans="1:3" x14ac:dyDescent="0.3">
      <c r="A43" t="s">
        <v>36</v>
      </c>
      <c r="B43" s="5" t="s">
        <v>178</v>
      </c>
      <c r="C43" s="7">
        <v>3463</v>
      </c>
    </row>
    <row r="44" spans="1:3" x14ac:dyDescent="0.3">
      <c r="A44" t="s">
        <v>155</v>
      </c>
      <c r="B44" s="5" t="s">
        <v>177</v>
      </c>
      <c r="C44" s="7">
        <v>3637</v>
      </c>
    </row>
    <row r="45" spans="1:3" x14ac:dyDescent="0.3">
      <c r="A45" t="s">
        <v>53</v>
      </c>
      <c r="B45" s="5" t="s">
        <v>178</v>
      </c>
      <c r="C45" s="7">
        <v>3724</v>
      </c>
    </row>
    <row r="46" spans="1:3" x14ac:dyDescent="0.3">
      <c r="A46" t="s">
        <v>101</v>
      </c>
      <c r="B46" s="5" t="s">
        <v>180</v>
      </c>
      <c r="C46" s="7">
        <v>3931</v>
      </c>
    </row>
    <row r="47" spans="1:3" x14ac:dyDescent="0.3">
      <c r="A47" t="s">
        <v>174</v>
      </c>
      <c r="B47" s="5" t="s">
        <v>178</v>
      </c>
      <c r="C47" s="7">
        <v>4041</v>
      </c>
    </row>
    <row r="48" spans="1:3" x14ac:dyDescent="0.3">
      <c r="A48" t="s">
        <v>147</v>
      </c>
      <c r="B48" s="5" t="s">
        <v>178</v>
      </c>
      <c r="C48" s="7">
        <v>4471</v>
      </c>
    </row>
    <row r="49" spans="1:3" x14ac:dyDescent="0.3">
      <c r="A49" t="s">
        <v>135</v>
      </c>
      <c r="B49" s="5" t="s">
        <v>178</v>
      </c>
      <c r="C49" s="7">
        <v>4515</v>
      </c>
    </row>
    <row r="50" spans="1:3" x14ac:dyDescent="0.3">
      <c r="A50" t="s">
        <v>119</v>
      </c>
      <c r="B50" s="5" t="s">
        <v>180</v>
      </c>
      <c r="C50" s="7">
        <v>4516</v>
      </c>
    </row>
    <row r="51" spans="1:3" x14ac:dyDescent="0.3">
      <c r="A51" t="s">
        <v>28</v>
      </c>
      <c r="B51" s="5" t="s">
        <v>178</v>
      </c>
      <c r="C51" s="7">
        <v>4665</v>
      </c>
    </row>
    <row r="52" spans="1:3" x14ac:dyDescent="0.3">
      <c r="A52" t="s">
        <v>133</v>
      </c>
      <c r="B52" s="5" t="s">
        <v>178</v>
      </c>
      <c r="C52" s="7">
        <v>4874</v>
      </c>
    </row>
    <row r="53" spans="1:3" x14ac:dyDescent="0.3">
      <c r="A53" t="s">
        <v>181</v>
      </c>
      <c r="B53" s="5" t="s">
        <v>177</v>
      </c>
      <c r="C53" s="7">
        <v>5101</v>
      </c>
    </row>
    <row r="54" spans="1:3" x14ac:dyDescent="0.3">
      <c r="A54" t="s">
        <v>107</v>
      </c>
      <c r="B54" s="5" t="s">
        <v>177</v>
      </c>
      <c r="C54" s="7">
        <v>5132</v>
      </c>
    </row>
    <row r="55" spans="1:3" x14ac:dyDescent="0.3">
      <c r="A55" t="s">
        <v>37</v>
      </c>
      <c r="B55" s="5" t="s">
        <v>178</v>
      </c>
      <c r="C55" s="7">
        <v>5155</v>
      </c>
    </row>
    <row r="56" spans="1:3" x14ac:dyDescent="0.3">
      <c r="A56" t="s">
        <v>152</v>
      </c>
      <c r="B56" s="5" t="s">
        <v>177</v>
      </c>
      <c r="C56" s="7">
        <v>5293</v>
      </c>
    </row>
    <row r="57" spans="1:3" x14ac:dyDescent="0.3">
      <c r="A57" t="s">
        <v>162</v>
      </c>
      <c r="B57" s="5" t="s">
        <v>180</v>
      </c>
      <c r="C57" s="7">
        <v>5797</v>
      </c>
    </row>
    <row r="58" spans="1:3" x14ac:dyDescent="0.3">
      <c r="A58" t="s">
        <v>27</v>
      </c>
      <c r="B58" s="5" t="s">
        <v>177</v>
      </c>
      <c r="C58" s="7">
        <v>6092</v>
      </c>
    </row>
    <row r="59" spans="1:3" x14ac:dyDescent="0.3">
      <c r="A59" t="s">
        <v>114</v>
      </c>
      <c r="B59" s="5" t="s">
        <v>178</v>
      </c>
      <c r="C59" s="7">
        <v>6178</v>
      </c>
    </row>
    <row r="60" spans="1:3" x14ac:dyDescent="0.3">
      <c r="A60" t="s">
        <v>132</v>
      </c>
      <c r="B60" s="5" t="s">
        <v>180</v>
      </c>
      <c r="C60" s="7">
        <v>6324</v>
      </c>
    </row>
    <row r="61" spans="1:3" x14ac:dyDescent="0.3">
      <c r="A61" t="s">
        <v>149</v>
      </c>
      <c r="B61" s="5" t="s">
        <v>177</v>
      </c>
      <c r="C61" s="7">
        <v>6374</v>
      </c>
    </row>
    <row r="62" spans="1:3" x14ac:dyDescent="0.3">
      <c r="A62" t="s">
        <v>83</v>
      </c>
      <c r="B62" s="5" t="s">
        <v>178</v>
      </c>
      <c r="C62" s="7">
        <v>6569</v>
      </c>
    </row>
    <row r="63" spans="1:3" x14ac:dyDescent="0.3">
      <c r="A63" t="s">
        <v>117</v>
      </c>
      <c r="B63" s="5" t="s">
        <v>177</v>
      </c>
      <c r="C63" s="7">
        <v>6836</v>
      </c>
    </row>
    <row r="64" spans="1:3" x14ac:dyDescent="0.3">
      <c r="A64" t="s">
        <v>44</v>
      </c>
      <c r="B64" s="5" t="s">
        <v>178</v>
      </c>
      <c r="C64" s="7">
        <v>6894</v>
      </c>
    </row>
    <row r="65" spans="1:3" x14ac:dyDescent="0.3">
      <c r="A65" t="s">
        <v>61</v>
      </c>
      <c r="B65" s="5" t="s">
        <v>178</v>
      </c>
      <c r="C65" s="7">
        <v>6974</v>
      </c>
    </row>
    <row r="66" spans="1:3" x14ac:dyDescent="0.3">
      <c r="A66" t="s">
        <v>39</v>
      </c>
      <c r="B66" s="5" t="s">
        <v>178</v>
      </c>
      <c r="C66" s="7">
        <v>7011</v>
      </c>
    </row>
    <row r="67" spans="1:3" x14ac:dyDescent="0.3">
      <c r="A67" t="s">
        <v>157</v>
      </c>
      <c r="B67" s="5" t="s">
        <v>180</v>
      </c>
      <c r="C67" s="7">
        <v>7125</v>
      </c>
    </row>
    <row r="68" spans="1:3" x14ac:dyDescent="0.3">
      <c r="A68" t="s">
        <v>5</v>
      </c>
      <c r="B68" s="5" t="s">
        <v>178</v>
      </c>
      <c r="C68" s="7">
        <v>7222</v>
      </c>
    </row>
    <row r="69" spans="1:3" x14ac:dyDescent="0.3">
      <c r="A69" t="s">
        <v>69</v>
      </c>
      <c r="B69" s="5" t="s">
        <v>184</v>
      </c>
      <c r="C69" s="7">
        <v>7228</v>
      </c>
    </row>
    <row r="70" spans="1:3" x14ac:dyDescent="0.3">
      <c r="A70" t="s">
        <v>112</v>
      </c>
      <c r="B70" s="5" t="s">
        <v>184</v>
      </c>
      <c r="C70" s="7">
        <v>7601</v>
      </c>
    </row>
    <row r="71" spans="1:3" x14ac:dyDescent="0.3">
      <c r="A71" t="s">
        <v>171</v>
      </c>
      <c r="B71" s="5" t="s">
        <v>184</v>
      </c>
      <c r="C71" s="7">
        <v>8028</v>
      </c>
    </row>
    <row r="72" spans="1:3" x14ac:dyDescent="0.3">
      <c r="A72" t="s">
        <v>72</v>
      </c>
      <c r="B72" s="5" t="s">
        <v>177</v>
      </c>
      <c r="C72" s="7">
        <v>9073</v>
      </c>
    </row>
    <row r="73" spans="1:3" x14ac:dyDescent="0.3">
      <c r="A73" t="s">
        <v>30</v>
      </c>
      <c r="B73" s="5" t="s">
        <v>178</v>
      </c>
      <c r="C73" s="7">
        <v>9661</v>
      </c>
    </row>
    <row r="74" spans="1:3" x14ac:dyDescent="0.3">
      <c r="A74" t="s">
        <v>86</v>
      </c>
      <c r="B74" s="5" t="s">
        <v>177</v>
      </c>
      <c r="C74" s="7">
        <v>9801</v>
      </c>
    </row>
    <row r="75" spans="1:3" x14ac:dyDescent="0.3">
      <c r="A75" t="s">
        <v>169</v>
      </c>
      <c r="B75" s="5" t="s">
        <v>177</v>
      </c>
      <c r="C75" s="7">
        <v>10308</v>
      </c>
    </row>
    <row r="76" spans="1:3" x14ac:dyDescent="0.3">
      <c r="A76" t="s">
        <v>19</v>
      </c>
      <c r="B76" s="5" t="s">
        <v>184</v>
      </c>
      <c r="C76" s="7">
        <v>10327</v>
      </c>
    </row>
    <row r="77" spans="1:3" x14ac:dyDescent="0.3">
      <c r="A77" t="s">
        <v>64</v>
      </c>
      <c r="B77" s="5" t="s">
        <v>184</v>
      </c>
      <c r="C77" s="7">
        <v>10546</v>
      </c>
    </row>
    <row r="78" spans="1:3" x14ac:dyDescent="0.3">
      <c r="A78" t="s">
        <v>17</v>
      </c>
      <c r="B78" s="5" t="s">
        <v>184</v>
      </c>
      <c r="C78" s="7">
        <v>10939</v>
      </c>
    </row>
    <row r="79" spans="1:3" x14ac:dyDescent="0.3">
      <c r="A79" t="s">
        <v>109</v>
      </c>
      <c r="B79" s="5" t="s">
        <v>180</v>
      </c>
      <c r="C79" s="7">
        <v>11342</v>
      </c>
    </row>
    <row r="80" spans="1:3" x14ac:dyDescent="0.3">
      <c r="A80" t="s">
        <v>88</v>
      </c>
      <c r="B80" s="5" t="s">
        <v>177</v>
      </c>
      <c r="C80" s="7">
        <v>11377</v>
      </c>
    </row>
    <row r="81" spans="1:3" x14ac:dyDescent="0.3">
      <c r="A81" t="s">
        <v>182</v>
      </c>
      <c r="B81" s="5" t="s">
        <v>178</v>
      </c>
      <c r="C81" s="7">
        <v>11492</v>
      </c>
    </row>
    <row r="82" spans="1:3" x14ac:dyDescent="0.3">
      <c r="A82" t="s">
        <v>51</v>
      </c>
      <c r="B82" s="5" t="s">
        <v>184</v>
      </c>
      <c r="C82" s="7">
        <v>11647</v>
      </c>
    </row>
    <row r="83" spans="1:3" x14ac:dyDescent="0.3">
      <c r="A83" t="s">
        <v>79</v>
      </c>
      <c r="B83" s="5" t="s">
        <v>184</v>
      </c>
      <c r="C83" s="7">
        <v>12887</v>
      </c>
    </row>
    <row r="84" spans="1:3" x14ac:dyDescent="0.3">
      <c r="A84" t="s">
        <v>81</v>
      </c>
      <c r="B84" s="5" t="s">
        <v>177</v>
      </c>
      <c r="C84" s="7">
        <v>12893</v>
      </c>
    </row>
    <row r="85" spans="1:3" x14ac:dyDescent="0.3">
      <c r="A85" t="s">
        <v>75</v>
      </c>
      <c r="B85" s="5" t="s">
        <v>177</v>
      </c>
      <c r="C85" s="7">
        <v>12927</v>
      </c>
    </row>
    <row r="86" spans="1:3" x14ac:dyDescent="0.3">
      <c r="A86" t="s">
        <v>3</v>
      </c>
      <c r="B86" s="5" t="s">
        <v>178</v>
      </c>
      <c r="C86" s="7">
        <v>13507</v>
      </c>
    </row>
    <row r="87" spans="1:3" x14ac:dyDescent="0.3">
      <c r="A87" t="s">
        <v>48</v>
      </c>
      <c r="B87" s="5" t="s">
        <v>184</v>
      </c>
      <c r="C87" s="7">
        <v>13513</v>
      </c>
    </row>
    <row r="88" spans="1:3" x14ac:dyDescent="0.3">
      <c r="A88" t="s">
        <v>164</v>
      </c>
      <c r="B88" s="5" t="s">
        <v>179</v>
      </c>
      <c r="C88" s="7">
        <v>13901</v>
      </c>
    </row>
    <row r="89" spans="1:3" x14ac:dyDescent="0.3">
      <c r="A89" t="s">
        <v>45</v>
      </c>
      <c r="B89" s="5" t="s">
        <v>184</v>
      </c>
      <c r="C89" s="7">
        <v>14161</v>
      </c>
    </row>
    <row r="90" spans="1:3" x14ac:dyDescent="0.3">
      <c r="A90" t="s">
        <v>146</v>
      </c>
      <c r="B90" s="5" t="s">
        <v>177</v>
      </c>
      <c r="C90" s="7">
        <v>14223</v>
      </c>
    </row>
    <row r="91" spans="1:3" x14ac:dyDescent="0.3">
      <c r="A91" t="s">
        <v>92</v>
      </c>
      <c r="B91" s="5" t="s">
        <v>179</v>
      </c>
      <c r="C91" s="7">
        <v>14249</v>
      </c>
    </row>
    <row r="92" spans="1:3" x14ac:dyDescent="0.3">
      <c r="A92" t="s">
        <v>172</v>
      </c>
      <c r="B92" s="5" t="s">
        <v>177</v>
      </c>
      <c r="C92" s="7">
        <v>14458</v>
      </c>
    </row>
    <row r="93" spans="1:3" x14ac:dyDescent="0.3">
      <c r="A93" t="s">
        <v>103</v>
      </c>
      <c r="B93" s="5" t="s">
        <v>177</v>
      </c>
      <c r="C93" s="7">
        <v>14939</v>
      </c>
    </row>
    <row r="94" spans="1:3" x14ac:dyDescent="0.3">
      <c r="A94" t="s">
        <v>120</v>
      </c>
      <c r="B94" s="5" t="s">
        <v>184</v>
      </c>
      <c r="C94" s="7">
        <v>15578</v>
      </c>
    </row>
    <row r="95" spans="1:3" x14ac:dyDescent="0.3">
      <c r="A95" t="s">
        <v>54</v>
      </c>
      <c r="B95" s="5" t="s">
        <v>180</v>
      </c>
      <c r="C95" s="7">
        <v>15727</v>
      </c>
    </row>
    <row r="96" spans="1:3" x14ac:dyDescent="0.3">
      <c r="A96" t="s">
        <v>73</v>
      </c>
      <c r="B96" s="5" t="s">
        <v>177</v>
      </c>
      <c r="C96" s="7">
        <v>15855</v>
      </c>
    </row>
    <row r="97" spans="1:3" x14ac:dyDescent="0.3">
      <c r="A97" t="s">
        <v>143</v>
      </c>
      <c r="B97" s="5" t="s">
        <v>178</v>
      </c>
      <c r="C97" s="7">
        <v>16091</v>
      </c>
    </row>
    <row r="98" spans="1:3" x14ac:dyDescent="0.3">
      <c r="A98" t="s">
        <v>121</v>
      </c>
      <c r="B98" s="5" t="s">
        <v>184</v>
      </c>
      <c r="C98" s="7">
        <v>16132</v>
      </c>
    </row>
    <row r="99" spans="1:3" x14ac:dyDescent="0.3">
      <c r="A99" t="s">
        <v>49</v>
      </c>
      <c r="B99" s="5" t="s">
        <v>178</v>
      </c>
      <c r="C99" s="7">
        <v>16979</v>
      </c>
    </row>
    <row r="100" spans="1:3" x14ac:dyDescent="0.3">
      <c r="A100" t="s">
        <v>131</v>
      </c>
      <c r="B100" s="5" t="s">
        <v>184</v>
      </c>
      <c r="C100" s="7">
        <v>17793</v>
      </c>
    </row>
    <row r="101" spans="1:3" x14ac:dyDescent="0.3">
      <c r="A101" t="s">
        <v>148</v>
      </c>
      <c r="B101" s="5" t="s">
        <v>184</v>
      </c>
      <c r="C101" s="7">
        <v>18427</v>
      </c>
    </row>
    <row r="102" spans="1:3" x14ac:dyDescent="0.3">
      <c r="A102" t="s">
        <v>130</v>
      </c>
      <c r="B102" s="5" t="s">
        <v>184</v>
      </c>
      <c r="C102" s="7">
        <v>18435</v>
      </c>
    </row>
    <row r="103" spans="1:3" x14ac:dyDescent="0.3">
      <c r="A103" t="s">
        <v>11</v>
      </c>
      <c r="B103" s="5" t="s">
        <v>177</v>
      </c>
      <c r="C103" s="7">
        <v>18669</v>
      </c>
    </row>
    <row r="104" spans="1:3" x14ac:dyDescent="0.3">
      <c r="A104" t="s">
        <v>22</v>
      </c>
      <c r="B104" s="5" t="s">
        <v>184</v>
      </c>
      <c r="C104" s="7">
        <v>18686</v>
      </c>
    </row>
    <row r="105" spans="1:3" x14ac:dyDescent="0.3">
      <c r="A105" t="s">
        <v>13</v>
      </c>
      <c r="B105" s="5" t="s">
        <v>184</v>
      </c>
      <c r="C105" s="7">
        <v>18858</v>
      </c>
    </row>
    <row r="106" spans="1:3" x14ac:dyDescent="0.3">
      <c r="A106" t="s">
        <v>2</v>
      </c>
      <c r="B106" s="5" t="s">
        <v>179</v>
      </c>
      <c r="C106" s="7">
        <v>19029</v>
      </c>
    </row>
    <row r="107" spans="1:3" x14ac:dyDescent="0.3">
      <c r="A107" t="s">
        <v>57</v>
      </c>
      <c r="B107" s="5" t="s">
        <v>178</v>
      </c>
      <c r="C107" s="7">
        <v>19197</v>
      </c>
    </row>
    <row r="108" spans="1:3" x14ac:dyDescent="0.3">
      <c r="A108" t="s">
        <v>21</v>
      </c>
      <c r="B108" s="5" t="s">
        <v>178</v>
      </c>
      <c r="C108" s="7">
        <v>19398</v>
      </c>
    </row>
    <row r="109" spans="1:3" x14ac:dyDescent="0.3">
      <c r="A109" t="s">
        <v>8</v>
      </c>
      <c r="B109" s="5" t="s">
        <v>177</v>
      </c>
      <c r="C109" s="7">
        <v>19489</v>
      </c>
    </row>
    <row r="110" spans="1:3" x14ac:dyDescent="0.3">
      <c r="A110" t="s">
        <v>74</v>
      </c>
      <c r="B110" s="5" t="s">
        <v>177</v>
      </c>
      <c r="C110" s="7">
        <v>19548</v>
      </c>
    </row>
    <row r="111" spans="1:3" x14ac:dyDescent="0.3">
      <c r="A111" t="s">
        <v>20</v>
      </c>
      <c r="B111" s="5" t="s">
        <v>179</v>
      </c>
      <c r="C111" s="7">
        <v>19604</v>
      </c>
    </row>
    <row r="112" spans="1:3" x14ac:dyDescent="0.3">
      <c r="A112" t="s">
        <v>161</v>
      </c>
      <c r="B112" s="5" t="s">
        <v>177</v>
      </c>
      <c r="C112" s="7">
        <v>19974</v>
      </c>
    </row>
    <row r="113" spans="1:3" x14ac:dyDescent="0.3">
      <c r="A113" t="s">
        <v>63</v>
      </c>
      <c r="B113" s="5" t="s">
        <v>184</v>
      </c>
      <c r="C113" s="7">
        <v>20075</v>
      </c>
    </row>
    <row r="114" spans="1:3" x14ac:dyDescent="0.3">
      <c r="A114" t="s">
        <v>59</v>
      </c>
      <c r="B114" s="5" t="s">
        <v>177</v>
      </c>
      <c r="C114" s="7">
        <v>21922</v>
      </c>
    </row>
    <row r="115" spans="1:3" x14ac:dyDescent="0.3">
      <c r="A115" t="s">
        <v>154</v>
      </c>
      <c r="B115" s="5" t="s">
        <v>177</v>
      </c>
      <c r="C115" s="7">
        <v>22675</v>
      </c>
    </row>
    <row r="116" spans="1:3" x14ac:dyDescent="0.3">
      <c r="A116" t="s">
        <v>34</v>
      </c>
      <c r="B116" s="5" t="s">
        <v>177</v>
      </c>
      <c r="C116" s="7">
        <v>23382</v>
      </c>
    </row>
    <row r="117" spans="1:3" x14ac:dyDescent="0.3">
      <c r="A117" t="s">
        <v>15</v>
      </c>
      <c r="B117" s="5" t="s">
        <v>179</v>
      </c>
      <c r="C117" s="7">
        <v>23447</v>
      </c>
    </row>
    <row r="118" spans="1:3" x14ac:dyDescent="0.3">
      <c r="A118" t="s">
        <v>6</v>
      </c>
      <c r="B118" s="5" t="s">
        <v>184</v>
      </c>
      <c r="C118" s="7">
        <v>24012</v>
      </c>
    </row>
    <row r="119" spans="1:3" x14ac:dyDescent="0.3">
      <c r="A119" t="s">
        <v>136</v>
      </c>
      <c r="B119" s="5" t="s">
        <v>179</v>
      </c>
      <c r="C119" s="7">
        <v>25432</v>
      </c>
    </row>
    <row r="120" spans="1:3" x14ac:dyDescent="0.3">
      <c r="A120" t="s">
        <v>46</v>
      </c>
      <c r="B120" s="5" t="s">
        <v>184</v>
      </c>
      <c r="C120" s="7">
        <v>25896</v>
      </c>
    </row>
    <row r="121" spans="1:3" x14ac:dyDescent="0.3">
      <c r="A121" t="s">
        <v>38</v>
      </c>
      <c r="B121" s="5" t="s">
        <v>184</v>
      </c>
      <c r="C121" s="7">
        <v>26422</v>
      </c>
    </row>
    <row r="122" spans="1:3" x14ac:dyDescent="0.3">
      <c r="A122" t="s">
        <v>7</v>
      </c>
      <c r="B122" s="5" t="s">
        <v>184</v>
      </c>
      <c r="C122" s="7">
        <v>27261</v>
      </c>
    </row>
    <row r="123" spans="1:3" x14ac:dyDescent="0.3">
      <c r="A123" t="s">
        <v>104</v>
      </c>
      <c r="B123" s="5" t="s">
        <v>179</v>
      </c>
      <c r="C123" s="7">
        <v>27761</v>
      </c>
    </row>
    <row r="124" spans="1:3" x14ac:dyDescent="0.3">
      <c r="A124" t="s">
        <v>99</v>
      </c>
      <c r="B124" s="5" t="s">
        <v>178</v>
      </c>
      <c r="C124" s="7">
        <v>29164</v>
      </c>
    </row>
    <row r="125" spans="1:3" x14ac:dyDescent="0.3">
      <c r="A125" t="s">
        <v>33</v>
      </c>
      <c r="B125" s="5" t="s">
        <v>184</v>
      </c>
      <c r="C125" s="7">
        <v>29613</v>
      </c>
    </row>
    <row r="126" spans="1:3" x14ac:dyDescent="0.3">
      <c r="A126" t="s">
        <v>129</v>
      </c>
      <c r="B126" s="5" t="s">
        <v>184</v>
      </c>
      <c r="C126" s="7">
        <v>29662</v>
      </c>
    </row>
    <row r="127" spans="1:3" x14ac:dyDescent="0.3">
      <c r="A127" t="s">
        <v>24</v>
      </c>
      <c r="B127" s="5" t="s">
        <v>179</v>
      </c>
      <c r="C127" s="7">
        <v>32006</v>
      </c>
    </row>
    <row r="128" spans="1:3" x14ac:dyDescent="0.3">
      <c r="A128" t="s">
        <v>158</v>
      </c>
      <c r="B128" s="5" t="s">
        <v>184</v>
      </c>
      <c r="C128" s="7">
        <v>32054</v>
      </c>
    </row>
    <row r="129" spans="1:3" x14ac:dyDescent="0.3">
      <c r="A129" t="s">
        <v>82</v>
      </c>
      <c r="B129" s="5" t="s">
        <v>177</v>
      </c>
      <c r="C129" s="7">
        <v>32688</v>
      </c>
    </row>
    <row r="130" spans="1:3" x14ac:dyDescent="0.3">
      <c r="A130" t="s">
        <v>127</v>
      </c>
      <c r="B130" s="5" t="s">
        <v>179</v>
      </c>
      <c r="C130" s="7">
        <v>34837</v>
      </c>
    </row>
    <row r="131" spans="1:3" x14ac:dyDescent="0.3">
      <c r="A131" t="s">
        <v>96</v>
      </c>
      <c r="B131" s="5" t="s">
        <v>177</v>
      </c>
      <c r="C131" s="7">
        <v>36358</v>
      </c>
    </row>
    <row r="132" spans="1:3" x14ac:dyDescent="0.3">
      <c r="A132" t="s">
        <v>95</v>
      </c>
      <c r="B132" s="5" t="s">
        <v>177</v>
      </c>
      <c r="C132" s="7">
        <v>36847</v>
      </c>
    </row>
    <row r="133" spans="1:3" x14ac:dyDescent="0.3">
      <c r="A133" t="s">
        <v>62</v>
      </c>
      <c r="B133" s="5" t="s">
        <v>179</v>
      </c>
      <c r="C133" s="7">
        <v>39478</v>
      </c>
    </row>
    <row r="134" spans="1:3" x14ac:dyDescent="0.3">
      <c r="A134" t="s">
        <v>137</v>
      </c>
      <c r="B134" s="5" t="s">
        <v>178</v>
      </c>
      <c r="C134" s="7">
        <v>39662</v>
      </c>
    </row>
    <row r="135" spans="1:3" x14ac:dyDescent="0.3">
      <c r="A135" t="s">
        <v>118</v>
      </c>
      <c r="B135" s="5" t="s">
        <v>184</v>
      </c>
      <c r="C135" s="7">
        <v>40177</v>
      </c>
    </row>
    <row r="136" spans="1:3" x14ac:dyDescent="0.3">
      <c r="A136" t="s">
        <v>87</v>
      </c>
      <c r="B136" s="5" t="s">
        <v>179</v>
      </c>
      <c r="C136" s="7">
        <v>40256</v>
      </c>
    </row>
    <row r="137" spans="1:3" x14ac:dyDescent="0.3">
      <c r="A137" t="s">
        <v>160</v>
      </c>
      <c r="B137" s="5" t="s">
        <v>177</v>
      </c>
      <c r="C137" s="7">
        <v>41412</v>
      </c>
    </row>
    <row r="138" spans="1:3" x14ac:dyDescent="0.3">
      <c r="A138" t="s">
        <v>140</v>
      </c>
      <c r="B138" s="5" t="s">
        <v>179</v>
      </c>
      <c r="C138" s="7">
        <v>41515</v>
      </c>
    </row>
    <row r="139" spans="1:3" x14ac:dyDescent="0.3">
      <c r="A139" t="s">
        <v>126</v>
      </c>
      <c r="B139" s="5" t="s">
        <v>179</v>
      </c>
      <c r="C139" s="7">
        <v>41634</v>
      </c>
    </row>
    <row r="140" spans="1:3" x14ac:dyDescent="0.3">
      <c r="A140" t="s">
        <v>116</v>
      </c>
      <c r="B140" s="5" t="s">
        <v>177</v>
      </c>
      <c r="C140" s="7">
        <v>42188</v>
      </c>
    </row>
    <row r="141" spans="1:3" x14ac:dyDescent="0.3">
      <c r="A141" t="s">
        <v>40</v>
      </c>
      <c r="B141" s="5" t="s">
        <v>179</v>
      </c>
      <c r="C141" s="7">
        <v>42531</v>
      </c>
    </row>
    <row r="142" spans="1:3" x14ac:dyDescent="0.3">
      <c r="A142" t="s">
        <v>70</v>
      </c>
      <c r="B142" s="5" t="s">
        <v>179</v>
      </c>
      <c r="C142" s="7">
        <v>43907</v>
      </c>
    </row>
    <row r="143" spans="1:3" x14ac:dyDescent="0.3">
      <c r="A143" t="s">
        <v>1</v>
      </c>
      <c r="B143" s="5" t="s">
        <v>184</v>
      </c>
      <c r="C143" s="7">
        <v>43913</v>
      </c>
    </row>
    <row r="144" spans="1:3" x14ac:dyDescent="0.3">
      <c r="A144" t="s">
        <v>124</v>
      </c>
      <c r="B144" s="5" t="s">
        <v>179</v>
      </c>
      <c r="C144" s="7">
        <v>44707</v>
      </c>
    </row>
    <row r="145" spans="1:3" x14ac:dyDescent="0.3">
      <c r="A145" t="s">
        <v>123</v>
      </c>
      <c r="B145" s="5" t="s">
        <v>179</v>
      </c>
      <c r="C145" s="7">
        <v>45343</v>
      </c>
    </row>
    <row r="146" spans="1:3" x14ac:dyDescent="0.3">
      <c r="A146" t="s">
        <v>183</v>
      </c>
      <c r="B146" s="5" t="s">
        <v>179</v>
      </c>
      <c r="C146" s="7">
        <v>46385</v>
      </c>
    </row>
    <row r="147" spans="1:3" x14ac:dyDescent="0.3">
      <c r="A147" t="s">
        <v>91</v>
      </c>
      <c r="B147" s="5" t="s">
        <v>179</v>
      </c>
      <c r="C147" s="7">
        <v>49266</v>
      </c>
    </row>
    <row r="148" spans="1:3" x14ac:dyDescent="0.3">
      <c r="A148" t="s">
        <v>145</v>
      </c>
      <c r="B148" s="5" t="s">
        <v>179</v>
      </c>
      <c r="C148" s="7">
        <v>49448</v>
      </c>
    </row>
    <row r="149" spans="1:3" x14ac:dyDescent="0.3">
      <c r="A149" t="s">
        <v>42</v>
      </c>
      <c r="B149" s="5" t="s">
        <v>179</v>
      </c>
      <c r="C149" s="7">
        <v>50961</v>
      </c>
    </row>
    <row r="150" spans="1:3" x14ac:dyDescent="0.3">
      <c r="A150" t="s">
        <v>80</v>
      </c>
      <c r="B150" s="5" t="s">
        <v>177</v>
      </c>
      <c r="C150" s="7">
        <v>51809</v>
      </c>
    </row>
    <row r="151" spans="1:3" x14ac:dyDescent="0.3">
      <c r="A151" t="s">
        <v>141</v>
      </c>
      <c r="B151" s="5" t="s">
        <v>179</v>
      </c>
      <c r="C151" s="7">
        <v>52641</v>
      </c>
    </row>
    <row r="152" spans="1:3" x14ac:dyDescent="0.3">
      <c r="A152" t="s">
        <v>111</v>
      </c>
      <c r="B152" s="5" t="s">
        <v>180</v>
      </c>
      <c r="C152" s="7">
        <v>54046</v>
      </c>
    </row>
    <row r="153" spans="1:3" x14ac:dyDescent="0.3">
      <c r="A153" t="s">
        <v>78</v>
      </c>
      <c r="B153" s="5" t="s">
        <v>179</v>
      </c>
      <c r="C153" s="7">
        <v>54216</v>
      </c>
    </row>
    <row r="154" spans="1:3" x14ac:dyDescent="0.3">
      <c r="A154" t="s">
        <v>41</v>
      </c>
      <c r="B154" s="5" t="s">
        <v>177</v>
      </c>
      <c r="C154" s="7">
        <v>54611</v>
      </c>
    </row>
    <row r="155" spans="1:3" x14ac:dyDescent="0.3">
      <c r="A155" t="s">
        <v>77</v>
      </c>
      <c r="B155" s="5" t="s">
        <v>177</v>
      </c>
      <c r="C155" s="7">
        <v>54997</v>
      </c>
    </row>
    <row r="156" spans="1:3" x14ac:dyDescent="0.3">
      <c r="A156" t="s">
        <v>166</v>
      </c>
      <c r="B156" s="5" t="s">
        <v>179</v>
      </c>
      <c r="C156" s="7">
        <v>56471</v>
      </c>
    </row>
    <row r="157" spans="1:3" x14ac:dyDescent="0.3">
      <c r="A157" t="s">
        <v>144</v>
      </c>
      <c r="B157" s="5" t="s">
        <v>177</v>
      </c>
      <c r="C157" s="7">
        <v>56706</v>
      </c>
    </row>
    <row r="158" spans="1:3" x14ac:dyDescent="0.3">
      <c r="A158" t="s">
        <v>56</v>
      </c>
      <c r="B158" s="5" t="s">
        <v>179</v>
      </c>
      <c r="C158" s="7">
        <v>58828</v>
      </c>
    </row>
    <row r="159" spans="1:3" x14ac:dyDescent="0.3">
      <c r="A159" t="s">
        <v>29</v>
      </c>
      <c r="B159" s="5" t="s">
        <v>184</v>
      </c>
      <c r="C159" s="7">
        <v>60177</v>
      </c>
    </row>
    <row r="160" spans="1:3" x14ac:dyDescent="0.3">
      <c r="A160" t="s">
        <v>12</v>
      </c>
      <c r="B160" s="5" t="s">
        <v>177</v>
      </c>
      <c r="C160" s="7">
        <v>60596</v>
      </c>
    </row>
    <row r="161" spans="1:3" x14ac:dyDescent="0.3">
      <c r="A161" t="s">
        <v>67</v>
      </c>
      <c r="B161" s="5" t="s">
        <v>184</v>
      </c>
      <c r="C161" s="7">
        <v>60648</v>
      </c>
    </row>
    <row r="162" spans="1:3" x14ac:dyDescent="0.3">
      <c r="A162" t="s">
        <v>55</v>
      </c>
      <c r="B162" s="5" t="s">
        <v>179</v>
      </c>
      <c r="C162" s="7">
        <v>60897</v>
      </c>
    </row>
    <row r="163" spans="1:3" x14ac:dyDescent="0.3">
      <c r="A163" t="s">
        <v>98</v>
      </c>
      <c r="B163" s="5" t="s">
        <v>179</v>
      </c>
      <c r="C163" s="7">
        <v>61939</v>
      </c>
    </row>
    <row r="164" spans="1:3" x14ac:dyDescent="0.3">
      <c r="A164" t="s">
        <v>134</v>
      </c>
      <c r="B164" s="5" t="s">
        <v>177</v>
      </c>
      <c r="C164" s="7">
        <v>64836</v>
      </c>
    </row>
    <row r="165" spans="1:3" x14ac:dyDescent="0.3">
      <c r="A165" t="s">
        <v>9</v>
      </c>
      <c r="B165" s="5" t="s">
        <v>180</v>
      </c>
      <c r="C165" s="7">
        <v>65366</v>
      </c>
    </row>
    <row r="166" spans="1:3" x14ac:dyDescent="0.3">
      <c r="A166" t="s">
        <v>16</v>
      </c>
      <c r="B166" s="5" t="s">
        <v>179</v>
      </c>
      <c r="C166" s="7">
        <v>65501</v>
      </c>
    </row>
    <row r="167" spans="1:3" x14ac:dyDescent="0.3">
      <c r="A167" t="s">
        <v>150</v>
      </c>
      <c r="B167" s="5" t="s">
        <v>179</v>
      </c>
      <c r="C167" s="7">
        <v>65842</v>
      </c>
    </row>
    <row r="168" spans="1:3" x14ac:dyDescent="0.3">
      <c r="A168" t="s">
        <v>60</v>
      </c>
      <c r="B168" s="5" t="s">
        <v>179</v>
      </c>
      <c r="C168" s="7">
        <v>66132</v>
      </c>
    </row>
    <row r="169" spans="1:3" x14ac:dyDescent="0.3">
      <c r="A169" t="s">
        <v>4</v>
      </c>
      <c r="B169" s="5" t="s">
        <v>179</v>
      </c>
      <c r="C169" s="7">
        <v>68998</v>
      </c>
    </row>
    <row r="170" spans="1:3" x14ac:dyDescent="0.3">
      <c r="A170" t="s">
        <v>10</v>
      </c>
      <c r="B170" s="5" t="s">
        <v>179</v>
      </c>
      <c r="C170" s="7">
        <v>69502</v>
      </c>
    </row>
    <row r="171" spans="1:3" x14ac:dyDescent="0.3">
      <c r="A171" t="s">
        <v>71</v>
      </c>
      <c r="B171" s="5" t="s">
        <v>179</v>
      </c>
      <c r="C171" s="7">
        <v>69779</v>
      </c>
    </row>
    <row r="172" spans="1:3" x14ac:dyDescent="0.3">
      <c r="A172" t="s">
        <v>110</v>
      </c>
      <c r="B172" s="5" t="s">
        <v>179</v>
      </c>
      <c r="C172" s="7">
        <v>72973</v>
      </c>
    </row>
    <row r="173" spans="1:3" x14ac:dyDescent="0.3">
      <c r="A173" t="s">
        <v>43</v>
      </c>
      <c r="B173" s="5" t="s">
        <v>179</v>
      </c>
      <c r="C173" s="7">
        <v>73386</v>
      </c>
    </row>
    <row r="174" spans="1:3" x14ac:dyDescent="0.3">
      <c r="A174" t="s">
        <v>23</v>
      </c>
      <c r="B174" s="5" t="s">
        <v>177</v>
      </c>
      <c r="C174" s="7">
        <v>75583</v>
      </c>
    </row>
    <row r="175" spans="1:3" x14ac:dyDescent="0.3">
      <c r="A175" t="s">
        <v>167</v>
      </c>
      <c r="B175" s="5" t="s">
        <v>184</v>
      </c>
      <c r="C175" s="7">
        <v>80035</v>
      </c>
    </row>
    <row r="176" spans="1:3" x14ac:dyDescent="0.3">
      <c r="A176" t="s">
        <v>115</v>
      </c>
      <c r="B176" s="5" t="s">
        <v>179</v>
      </c>
      <c r="C176" s="7">
        <v>82655</v>
      </c>
    </row>
    <row r="177" spans="1:3" x14ac:dyDescent="0.3">
      <c r="A177" t="s">
        <v>151</v>
      </c>
      <c r="B177" s="5" t="s">
        <v>179</v>
      </c>
      <c r="C177" s="7">
        <v>87963</v>
      </c>
    </row>
    <row r="178" spans="1:3" x14ac:dyDescent="0.3">
      <c r="A178" t="s">
        <v>165</v>
      </c>
      <c r="B178" s="5" t="s">
        <v>177</v>
      </c>
      <c r="C178" s="7">
        <v>88221</v>
      </c>
    </row>
    <row r="179" spans="1:3" x14ac:dyDescent="0.3">
      <c r="A179" t="s">
        <v>125</v>
      </c>
      <c r="B179" s="5" t="s">
        <v>177</v>
      </c>
      <c r="C179" s="7">
        <v>124834</v>
      </c>
    </row>
    <row r="180" spans="1:3" x14ac:dyDescent="0.3">
      <c r="A180" t="s">
        <v>139</v>
      </c>
      <c r="B180" s="5" t="s">
        <v>177</v>
      </c>
      <c r="C180" s="7">
        <v>133895</v>
      </c>
    </row>
    <row r="181" spans="1:3" x14ac:dyDescent="0.3">
      <c r="A181" t="s">
        <v>76</v>
      </c>
      <c r="B181" s="5" t="s">
        <v>179</v>
      </c>
      <c r="C181" s="7">
        <v>145196</v>
      </c>
    </row>
  </sheetData>
  <sortState xmlns:xlrd2="http://schemas.microsoft.com/office/spreadsheetml/2017/richdata2" ref="A3:C181">
    <sortCondition ref="C2:C181"/>
  </sortState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D72FFA-6AF8-41C2-AEA4-92A8B38AE367}">
  <dimension ref="A1:M11"/>
  <sheetViews>
    <sheetView workbookViewId="0">
      <selection activeCell="F21" sqref="F21"/>
    </sheetView>
  </sheetViews>
  <sheetFormatPr defaultRowHeight="15.6" x14ac:dyDescent="0.3"/>
  <cols>
    <col min="12" max="12" width="9.8984375" bestFit="1" customWidth="1"/>
  </cols>
  <sheetData>
    <row r="1" spans="1:13" x14ac:dyDescent="0.3">
      <c r="A1" t="s">
        <v>190</v>
      </c>
      <c r="B1" t="s">
        <v>191</v>
      </c>
      <c r="E1" t="s">
        <v>193</v>
      </c>
      <c r="K1" t="s">
        <v>201</v>
      </c>
    </row>
    <row r="2" spans="1:13" x14ac:dyDescent="0.3">
      <c r="A2" t="s">
        <v>179</v>
      </c>
      <c r="B2">
        <f>COUNTIF(Dati1!B3:B181, A2)</f>
        <v>39</v>
      </c>
      <c r="E2" t="s">
        <v>194</v>
      </c>
      <c r="F2" cm="1">
        <f t="array" ref="F2">_xlfn.MODE.MULT(Dati1!A:C)</f>
        <v>4.8</v>
      </c>
      <c r="H2" t="s">
        <v>200</v>
      </c>
      <c r="K2" t="s">
        <v>194</v>
      </c>
      <c r="L2" t="e" cm="1">
        <f t="array" ref="L2">_xlfn.MODE.MULT(Dati2!C3:C181)</f>
        <v>#N/A</v>
      </c>
      <c r="M2" t="s">
        <v>203</v>
      </c>
    </row>
    <row r="3" spans="1:13" x14ac:dyDescent="0.3">
      <c r="A3" t="s">
        <v>177</v>
      </c>
      <c r="B3">
        <f>COUNTIF(Dati1!B4:B182, A3)</f>
        <v>43</v>
      </c>
      <c r="E3" t="s">
        <v>195</v>
      </c>
      <c r="F3">
        <f>MAX(Dati1!A:C)</f>
        <v>15.2</v>
      </c>
      <c r="G3" t="str">
        <f>_xlfn.XLOOKUP(F3, Dati1!C3:C181,Dati1!A3:A181)</f>
        <v>Moldova</v>
      </c>
      <c r="H3">
        <f>COUNTIF(Dati1!C3:C181, IndexesData!F2)</f>
        <v>6</v>
      </c>
      <c r="K3" t="s">
        <v>195</v>
      </c>
      <c r="L3">
        <f>MAX(Dati2!A:C)</f>
        <v>145196</v>
      </c>
      <c r="M3" t="str">
        <f>_xlfn.XLOOKUP(L3, Dati2!C3:C181,Dati2!A3:A181)</f>
        <v>Ireland</v>
      </c>
    </row>
    <row r="4" spans="1:13" x14ac:dyDescent="0.3">
      <c r="A4" t="s">
        <v>178</v>
      </c>
      <c r="B4">
        <f>COUNTIF(Dati1!B5:B183, A4)</f>
        <v>50</v>
      </c>
      <c r="E4" t="s">
        <v>196</v>
      </c>
      <c r="F4">
        <f>MIN(Dati1!A:C)</f>
        <v>0.1</v>
      </c>
      <c r="G4" t="str">
        <f>_xlfn.XLOOKUP(F4, Dati1!C4:C182,Dati1!A4:A182)</f>
        <v>Yemen</v>
      </c>
      <c r="K4" t="s">
        <v>196</v>
      </c>
      <c r="L4">
        <f>MIN(Dati2!A:C)</f>
        <v>16</v>
      </c>
      <c r="M4" t="str">
        <f>_xlfn.XLOOKUP(L4, Dati2!C3:C181, Dati2!A3:A181)</f>
        <v>Niger</v>
      </c>
    </row>
    <row r="5" spans="1:13" x14ac:dyDescent="0.3">
      <c r="A5" t="s">
        <v>184</v>
      </c>
      <c r="B5">
        <f>COUNTIF(Dati1!B6:B184, A5)</f>
        <v>34</v>
      </c>
      <c r="E5" t="s">
        <v>197</v>
      </c>
      <c r="F5">
        <f>AVERAGE(Dati1!A:C)</f>
        <v>6.3195530726256974</v>
      </c>
      <c r="K5" t="s">
        <v>197</v>
      </c>
      <c r="L5">
        <f>AVERAGE(Dati2!A:C)</f>
        <v>24894.938547486032</v>
      </c>
    </row>
    <row r="6" spans="1:13" x14ac:dyDescent="0.3">
      <c r="A6" t="s">
        <v>180</v>
      </c>
      <c r="B6">
        <f>COUNTIF(Dati1!B7:B185, A6)</f>
        <v>12</v>
      </c>
      <c r="E6" t="s">
        <v>198</v>
      </c>
      <c r="F6">
        <f>MEDIAN(Dati1!A:C)</f>
        <v>6.4</v>
      </c>
      <c r="K6" t="s">
        <v>198</v>
      </c>
      <c r="L6">
        <f>MEDIAN(Dati2!A:C)</f>
        <v>14458</v>
      </c>
    </row>
    <row r="7" spans="1:13" x14ac:dyDescent="0.3">
      <c r="B7">
        <f>SUM(B2:B6)</f>
        <v>178</v>
      </c>
    </row>
    <row r="8" spans="1:13" x14ac:dyDescent="0.3">
      <c r="E8" t="s">
        <v>199</v>
      </c>
      <c r="F8">
        <f>F3-F4</f>
        <v>15.1</v>
      </c>
      <c r="K8" t="s">
        <v>202</v>
      </c>
      <c r="L8">
        <f>L3-L4</f>
        <v>145180</v>
      </c>
    </row>
    <row r="9" spans="1:13" x14ac:dyDescent="0.3">
      <c r="E9" t="s">
        <v>204</v>
      </c>
      <c r="F9">
        <f>_xlfn.VAR.P(Dati1!A:C)</f>
        <v>16.37643331980901</v>
      </c>
      <c r="K9" t="s">
        <v>204</v>
      </c>
      <c r="L9">
        <f>_xlfn.VAR.P(Dati2!A:C)</f>
        <v>726873368.98505044</v>
      </c>
    </row>
    <row r="10" spans="1:13" x14ac:dyDescent="0.3">
      <c r="A10" t="s">
        <v>192</v>
      </c>
      <c r="E10" t="s">
        <v>205</v>
      </c>
      <c r="F10">
        <f>_xlfn.STDEV.P(Dati1!A:C)</f>
        <v>4.0467806117714131</v>
      </c>
      <c r="K10" t="s">
        <v>205</v>
      </c>
      <c r="L10">
        <f>_xlfn.STDEV.P(Dati2!A:C)</f>
        <v>26960.589180970255</v>
      </c>
    </row>
    <row r="11" spans="1:13" x14ac:dyDescent="0.3">
      <c r="A11" t="s">
        <v>178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B84FC6-B87F-4AC2-AAF0-CBEA312E034E}">
  <dimension ref="A1:D16"/>
  <sheetViews>
    <sheetView workbookViewId="0">
      <selection activeCell="A17" sqref="A17"/>
    </sheetView>
  </sheetViews>
  <sheetFormatPr defaultRowHeight="15.6" x14ac:dyDescent="0.3"/>
  <sheetData>
    <row r="1" spans="1:4" x14ac:dyDescent="0.3">
      <c r="B1" t="s">
        <v>206</v>
      </c>
      <c r="C1" t="s">
        <v>207</v>
      </c>
      <c r="D1" t="s">
        <v>210</v>
      </c>
    </row>
    <row r="2" spans="1:4" x14ac:dyDescent="0.3">
      <c r="A2" t="s">
        <v>208</v>
      </c>
      <c r="B2">
        <f>COUNTIFS(Dati2!$C$3:$C$181, "&gt;"&amp;IndexesData!$L$5, Dati1!$C$3:$C$181, "&gt;"&amp;IndexesData!$F$5)</f>
        <v>32</v>
      </c>
      <c r="C2">
        <f>COUNTIFS(Dati2!$C$3:$C$181, "&lt;"&amp;IndexesData!$L$5, Dati1!$C$3:$C$181, "&gt;"&amp;IndexesData!$F$5)</f>
        <v>58</v>
      </c>
      <c r="D2">
        <f>SUM(B2:C2)</f>
        <v>90</v>
      </c>
    </row>
    <row r="3" spans="1:4" x14ac:dyDescent="0.3">
      <c r="A3" t="s">
        <v>209</v>
      </c>
      <c r="B3">
        <f>COUNTIFS(Dati2!$C$3:$C$181, "&gt;"&amp;IndexesData!$L$5, Dati1!$C$3:$C$181, "&lt;"&amp;IndexesData!$F$5)</f>
        <v>31</v>
      </c>
      <c r="C3">
        <f>COUNTIFS(Dati2!$C$3:$C$181, "&lt;"&amp;IndexesData!$L$5, Dati1!$C$3:$C$181, "&lt;"&amp;IndexesData!$F$5)</f>
        <v>58</v>
      </c>
      <c r="D3">
        <f>SUM(B3:C3)</f>
        <v>89</v>
      </c>
    </row>
    <row r="4" spans="1:4" x14ac:dyDescent="0.3">
      <c r="A4" t="s">
        <v>210</v>
      </c>
      <c r="B4">
        <f>SUM(B2:B3)</f>
        <v>63</v>
      </c>
      <c r="C4">
        <f>SUM(C2:C3)</f>
        <v>116</v>
      </c>
      <c r="D4">
        <f>IF(SUM(D2:D3)=SUM(B4:C4), SUM(B4:C4), FALSE)</f>
        <v>179</v>
      </c>
    </row>
    <row r="6" spans="1:4" x14ac:dyDescent="0.3">
      <c r="A6" t="s">
        <v>220</v>
      </c>
      <c r="B6">
        <f>$D$2*B4/$D$4</f>
        <v>31.675977653631286</v>
      </c>
      <c r="C6">
        <f>$D$2*C4/$D$4</f>
        <v>58.324022346368714</v>
      </c>
      <c r="D6">
        <f>$D$2*D4/$D$4</f>
        <v>90</v>
      </c>
    </row>
    <row r="7" spans="1:4" x14ac:dyDescent="0.3">
      <c r="B7">
        <f>$D$3*B4/$D$4</f>
        <v>31.324022346368714</v>
      </c>
      <c r="C7">
        <f t="shared" ref="C7:D7" si="0">$D$3*C4/$D$4</f>
        <v>57.675977653631286</v>
      </c>
      <c r="D7">
        <f t="shared" si="0"/>
        <v>89</v>
      </c>
    </row>
    <row r="8" spans="1:4" x14ac:dyDescent="0.3">
      <c r="B8">
        <f>B4*$D$4/$D$4</f>
        <v>63</v>
      </c>
      <c r="C8">
        <f t="shared" ref="C8:D8" si="1">C4*$D$4/$D$4</f>
        <v>116</v>
      </c>
      <c r="D8">
        <f t="shared" si="1"/>
        <v>179</v>
      </c>
    </row>
    <row r="10" spans="1:4" x14ac:dyDescent="0.3">
      <c r="A10" t="s">
        <v>221</v>
      </c>
      <c r="B10">
        <f>(B2-B6)^2/B2</f>
        <v>3.2809525295714728E-3</v>
      </c>
      <c r="C10">
        <f t="shared" ref="C10:D10" si="2">(C2-C6)^2/C2</f>
        <v>1.8101807059704678E-3</v>
      </c>
      <c r="D10">
        <f t="shared" si="2"/>
        <v>0</v>
      </c>
    </row>
    <row r="11" spans="1:4" x14ac:dyDescent="0.3">
      <c r="B11">
        <f>(B3-B7)^2/B3</f>
        <v>3.3867897079447461E-3</v>
      </c>
      <c r="C11">
        <f t="shared" ref="B11:D12" si="3">(C3-C7)^2/C3</f>
        <v>1.8101807059704678E-3</v>
      </c>
      <c r="D11">
        <f t="shared" si="3"/>
        <v>0</v>
      </c>
    </row>
    <row r="12" spans="1:4" x14ac:dyDescent="0.3">
      <c r="B12">
        <f t="shared" si="3"/>
        <v>0</v>
      </c>
      <c r="C12">
        <f t="shared" si="3"/>
        <v>0</v>
      </c>
      <c r="D12">
        <f t="shared" si="3"/>
        <v>0</v>
      </c>
    </row>
    <row r="14" spans="1:4" x14ac:dyDescent="0.3">
      <c r="A14" t="s">
        <v>222</v>
      </c>
      <c r="B14">
        <f>SUM(B10:D12)</f>
        <v>1.0288103649457155E-2</v>
      </c>
    </row>
    <row r="15" spans="1:4" x14ac:dyDescent="0.3">
      <c r="A15" t="s">
        <v>223</v>
      </c>
      <c r="B15">
        <f>MIN(COUNTA(A2:A3), COUNTA(B1:C1))-1</f>
        <v>1</v>
      </c>
    </row>
    <row r="16" spans="1:4" x14ac:dyDescent="0.3">
      <c r="A16" t="s">
        <v>224</v>
      </c>
      <c r="B16">
        <f>SQRT(B14/D4/B15)</f>
        <v>7.5812557919148326E-3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CD77C-C664-4FE9-914A-9581B6479B18}">
  <dimension ref="A1:I180"/>
  <sheetViews>
    <sheetView workbookViewId="0">
      <selection activeCell="G6" sqref="G6"/>
    </sheetView>
  </sheetViews>
  <sheetFormatPr defaultRowHeight="15.6" x14ac:dyDescent="0.3"/>
  <cols>
    <col min="9" max="9" width="9.8984375" bestFit="1" customWidth="1"/>
  </cols>
  <sheetData>
    <row r="1" spans="1:9" x14ac:dyDescent="0.3">
      <c r="A1" t="s">
        <v>225</v>
      </c>
      <c r="B1" t="s">
        <v>226</v>
      </c>
      <c r="C1" t="s">
        <v>201</v>
      </c>
    </row>
    <row r="2" spans="1:9" x14ac:dyDescent="0.3">
      <c r="A2" t="s">
        <v>0</v>
      </c>
      <c r="B2">
        <f>_xlfn.XLOOKUP(A2, Dati1!$A$3:$A$181, Dati1!$C$3:$C$181)</f>
        <v>0.2</v>
      </c>
      <c r="C2">
        <f>_xlfn.XLOOKUP(A2, Dati2!$A$3:$A$181, Dati2!$C$3:$C$181)</f>
        <v>2456</v>
      </c>
      <c r="F2" t="s">
        <v>227</v>
      </c>
      <c r="G2" t="s">
        <v>213</v>
      </c>
      <c r="H2" t="s">
        <v>228</v>
      </c>
      <c r="I2" t="s">
        <v>217</v>
      </c>
    </row>
    <row r="3" spans="1:9" x14ac:dyDescent="0.3">
      <c r="A3" t="s">
        <v>2</v>
      </c>
      <c r="B3">
        <f>_xlfn.XLOOKUP(A3, Dati1!$A$3:$A$181, Dati1!$C$3:$C$181)</f>
        <v>7.5</v>
      </c>
      <c r="C3">
        <f>_xlfn.XLOOKUP(A3, Dati2!$A$3:$A$181, Dati2!$C$3:$C$181)</f>
        <v>19029</v>
      </c>
      <c r="F3">
        <f>IndexesData!F5</f>
        <v>6.3195530726256974</v>
      </c>
      <c r="G3">
        <f>IndexesData!L5</f>
        <v>24894.938547486032</v>
      </c>
      <c r="H3">
        <f>IndexesData!F9</f>
        <v>16.37643331980901</v>
      </c>
      <c r="I3">
        <f>IndexesData!L9</f>
        <v>726873368.98505044</v>
      </c>
    </row>
    <row r="4" spans="1:9" x14ac:dyDescent="0.3">
      <c r="A4" t="s">
        <v>3</v>
      </c>
      <c r="B4">
        <f>_xlfn.XLOOKUP(A4, Dati1!$A$3:$A$181, Dati1!$C$3:$C$181)</f>
        <v>0.9</v>
      </c>
      <c r="C4">
        <f>_xlfn.XLOOKUP(A4, Dati2!$A$3:$A$181, Dati2!$C$3:$C$181)</f>
        <v>13507</v>
      </c>
    </row>
    <row r="5" spans="1:9" x14ac:dyDescent="0.3">
      <c r="A5" t="s">
        <v>4</v>
      </c>
      <c r="B5">
        <f>_xlfn.XLOOKUP(A5, Dati1!$A$3:$A$181, Dati1!$C$3:$C$181)</f>
        <v>11.3</v>
      </c>
      <c r="C5">
        <f>_xlfn.XLOOKUP(A5, Dati2!$A$3:$A$181, Dati2!$C$3:$C$181)</f>
        <v>68998</v>
      </c>
      <c r="F5" t="s">
        <v>229</v>
      </c>
      <c r="G5" t="s">
        <v>230</v>
      </c>
      <c r="H5" t="s">
        <v>231</v>
      </c>
    </row>
    <row r="6" spans="1:9" x14ac:dyDescent="0.3">
      <c r="A6" t="s">
        <v>5</v>
      </c>
      <c r="B6">
        <f>_xlfn.XLOOKUP(A6, Dati1!$A$3:$A$181, Dati1!$C$3:$C$181)</f>
        <v>6.4</v>
      </c>
      <c r="C6">
        <f>_xlfn.XLOOKUP(A6, Dati2!$A$3:$A$181, Dati2!$C$3:$C$181)</f>
        <v>7222</v>
      </c>
      <c r="F6">
        <f>_xlfn.COVARIANCE.P(B2:B180, C2:C180)</f>
        <v>40368.215168065894</v>
      </c>
      <c r="G6">
        <f>F6/SQRT(H3*I3)</f>
        <v>0.36999896450388275</v>
      </c>
      <c r="H6">
        <f>G6^2</f>
        <v>0.1368992337339455</v>
      </c>
    </row>
    <row r="7" spans="1:9" x14ac:dyDescent="0.3">
      <c r="A7" t="s">
        <v>6</v>
      </c>
      <c r="B7">
        <f>_xlfn.XLOOKUP(A7, Dati1!$A$3:$A$181, Dati1!$C$3:$C$181)</f>
        <v>7</v>
      </c>
      <c r="C7">
        <f>_xlfn.XLOOKUP(A7, Dati2!$A$3:$A$181, Dati2!$C$3:$C$181)</f>
        <v>24012</v>
      </c>
    </row>
    <row r="8" spans="1:9" x14ac:dyDescent="0.3">
      <c r="A8" t="s">
        <v>7</v>
      </c>
      <c r="B8">
        <f>_xlfn.XLOOKUP(A8, Dati1!$A$3:$A$181, Dati1!$C$3:$C$181)</f>
        <v>9.8000000000000007</v>
      </c>
      <c r="C8">
        <f>_xlfn.XLOOKUP(A8, Dati2!$A$3:$A$181, Dati2!$C$3:$C$181)</f>
        <v>27261</v>
      </c>
    </row>
    <row r="9" spans="1:9" x14ac:dyDescent="0.3">
      <c r="A9" t="s">
        <v>8</v>
      </c>
      <c r="B9">
        <f>_xlfn.XLOOKUP(A9, Dati1!$A$3:$A$181, Dati1!$C$3:$C$181)</f>
        <v>5.5</v>
      </c>
      <c r="C9">
        <f>_xlfn.XLOOKUP(A9, Dati2!$A$3:$A$181, Dati2!$C$3:$C$181)</f>
        <v>19489</v>
      </c>
    </row>
    <row r="10" spans="1:9" x14ac:dyDescent="0.3">
      <c r="A10" t="s">
        <v>9</v>
      </c>
      <c r="B10">
        <f>_xlfn.XLOOKUP(A10, Dati1!$A$3:$A$181, Dati1!$C$3:$C$181)</f>
        <v>10.6</v>
      </c>
      <c r="C10">
        <f>_xlfn.XLOOKUP(A10, Dati2!$A$3:$A$181, Dati2!$C$3:$C$181)</f>
        <v>65366</v>
      </c>
    </row>
    <row r="11" spans="1:9" x14ac:dyDescent="0.3">
      <c r="A11" t="s">
        <v>10</v>
      </c>
      <c r="B11">
        <f>_xlfn.XLOOKUP(A11, Dati1!$A$3:$A$181, Dati1!$C$3:$C$181)</f>
        <v>11.6</v>
      </c>
      <c r="C11">
        <f>_xlfn.XLOOKUP(A11, Dati2!$A$3:$A$181, Dati2!$C$3:$C$181)</f>
        <v>69502</v>
      </c>
    </row>
    <row r="12" spans="1:9" x14ac:dyDescent="0.3">
      <c r="A12" t="s">
        <v>11</v>
      </c>
      <c r="B12">
        <f>_xlfn.XLOOKUP(A12, Dati1!$A$3:$A$181, Dati1!$C$3:$C$181)</f>
        <v>0.8</v>
      </c>
      <c r="C12">
        <f>_xlfn.XLOOKUP(A12, Dati2!$A$3:$A$181, Dati2!$C$3:$C$181)</f>
        <v>18669</v>
      </c>
    </row>
    <row r="13" spans="1:9" x14ac:dyDescent="0.3">
      <c r="A13" t="s">
        <v>1</v>
      </c>
      <c r="B13">
        <f>_xlfn.XLOOKUP(A13, Dati1!$A$3:$A$181, Dati1!$C$3:$C$181)</f>
        <v>4.4000000000000004</v>
      </c>
      <c r="C13">
        <f>_xlfn.XLOOKUP(A13, Dati2!$A$3:$A$181, Dati2!$C$3:$C$181)</f>
        <v>43913</v>
      </c>
    </row>
    <row r="14" spans="1:9" x14ac:dyDescent="0.3">
      <c r="A14" t="s">
        <v>12</v>
      </c>
      <c r="B14">
        <f>_xlfn.XLOOKUP(A14, Dati1!$A$3:$A$181, Dati1!$C$3:$C$181)</f>
        <v>1.9</v>
      </c>
      <c r="C14">
        <f>_xlfn.XLOOKUP(A14, Dati2!$A$3:$A$181, Dati2!$C$3:$C$181)</f>
        <v>60596</v>
      </c>
    </row>
    <row r="15" spans="1:9" x14ac:dyDescent="0.3">
      <c r="A15" t="s">
        <v>13</v>
      </c>
      <c r="B15">
        <f>_xlfn.XLOOKUP(A15, Dati1!$A$3:$A$181, Dati1!$C$3:$C$181)</f>
        <v>9.6</v>
      </c>
      <c r="C15">
        <f>_xlfn.XLOOKUP(A15, Dati2!$A$3:$A$181, Dati2!$C$3:$C$181)</f>
        <v>18858</v>
      </c>
    </row>
    <row r="16" spans="1:9" x14ac:dyDescent="0.3">
      <c r="A16" t="s">
        <v>15</v>
      </c>
      <c r="B16">
        <f>_xlfn.XLOOKUP(A16, Dati1!$A$3:$A$181, Dati1!$C$3:$C$181)</f>
        <v>11.2</v>
      </c>
      <c r="C16">
        <f>_xlfn.XLOOKUP(A16, Dati2!$A$3:$A$181, Dati2!$C$3:$C$181)</f>
        <v>23447</v>
      </c>
    </row>
    <row r="17" spans="1:3" x14ac:dyDescent="0.3">
      <c r="A17" t="s">
        <v>16</v>
      </c>
      <c r="B17">
        <f>_xlfn.XLOOKUP(A17, Dati1!$A$3:$A$181, Dati1!$C$3:$C$181)</f>
        <v>12.1</v>
      </c>
      <c r="C17">
        <f>_xlfn.XLOOKUP(A17, Dati2!$A$3:$A$181, Dati2!$C$3:$C$181)</f>
        <v>65501</v>
      </c>
    </row>
    <row r="18" spans="1:3" x14ac:dyDescent="0.3">
      <c r="A18" t="s">
        <v>17</v>
      </c>
      <c r="B18">
        <f>_xlfn.XLOOKUP(A18, Dati1!$A$3:$A$181, Dati1!$C$3:$C$181)</f>
        <v>6.7</v>
      </c>
      <c r="C18">
        <f>_xlfn.XLOOKUP(A18, Dati2!$A$3:$A$181, Dati2!$C$3:$C$181)</f>
        <v>10939</v>
      </c>
    </row>
    <row r="19" spans="1:3" x14ac:dyDescent="0.3">
      <c r="A19" t="s">
        <v>18</v>
      </c>
      <c r="B19">
        <f>_xlfn.XLOOKUP(A19, Dati1!$A$3:$A$181, Dati1!$C$3:$C$181)</f>
        <v>3</v>
      </c>
      <c r="C19">
        <f>_xlfn.XLOOKUP(A19, Dati2!$A$3:$A$181, Dati2!$C$3:$C$181)</f>
        <v>43</v>
      </c>
    </row>
    <row r="20" spans="1:3" x14ac:dyDescent="0.3">
      <c r="A20" t="s">
        <v>14</v>
      </c>
      <c r="B20">
        <f>_xlfn.XLOOKUP(A20, Dati1!$A$3:$A$181, Dati1!$C$3:$C$181)</f>
        <v>0.6</v>
      </c>
      <c r="C20">
        <f>_xlfn.XLOOKUP(A20, Dati2!$A$3:$A$181, Dati2!$C$3:$C$181)</f>
        <v>1417</v>
      </c>
    </row>
    <row r="21" spans="1:3" x14ac:dyDescent="0.3">
      <c r="A21" t="s">
        <v>19</v>
      </c>
      <c r="B21">
        <f>_xlfn.XLOOKUP(A21, Dati1!$A$3:$A$181, Dati1!$C$3:$C$181)</f>
        <v>4.8</v>
      </c>
      <c r="C21">
        <f>_xlfn.XLOOKUP(A21, Dati2!$A$3:$A$181, Dati2!$C$3:$C$181)</f>
        <v>10327</v>
      </c>
    </row>
    <row r="22" spans="1:3" x14ac:dyDescent="0.3">
      <c r="A22" t="s">
        <v>20</v>
      </c>
      <c r="B22">
        <f>_xlfn.XLOOKUP(A22, Dati1!$A$3:$A$181, Dati1!$C$3:$C$181)</f>
        <v>6.4</v>
      </c>
      <c r="C22">
        <f>_xlfn.XLOOKUP(A22, Dati2!$A$3:$A$181, Dati2!$C$3:$C$181)</f>
        <v>19604</v>
      </c>
    </row>
    <row r="23" spans="1:3" x14ac:dyDescent="0.3">
      <c r="A23" t="s">
        <v>21</v>
      </c>
      <c r="B23">
        <f>_xlfn.XLOOKUP(A23, Dati1!$A$3:$A$181, Dati1!$C$3:$C$181)</f>
        <v>8.4</v>
      </c>
      <c r="C23">
        <f>_xlfn.XLOOKUP(A23, Dati2!$A$3:$A$181, Dati2!$C$3:$C$181)</f>
        <v>19398</v>
      </c>
    </row>
    <row r="24" spans="1:3" x14ac:dyDescent="0.3">
      <c r="A24" t="s">
        <v>22</v>
      </c>
      <c r="B24">
        <f>_xlfn.XLOOKUP(A24, Dati1!$A$3:$A$181, Dati1!$C$3:$C$181)</f>
        <v>7.8</v>
      </c>
      <c r="C24">
        <f>_xlfn.XLOOKUP(A24, Dati2!$A$3:$A$181, Dati2!$C$3:$C$181)</f>
        <v>18686</v>
      </c>
    </row>
    <row r="25" spans="1:3" x14ac:dyDescent="0.3">
      <c r="A25" t="s">
        <v>23</v>
      </c>
      <c r="B25">
        <f>_xlfn.XLOOKUP(A25, Dati1!$A$3:$A$181, Dati1!$C$3:$C$181)</f>
        <v>0.4</v>
      </c>
      <c r="C25">
        <f>_xlfn.XLOOKUP(A25, Dati2!$A$3:$A$181, Dati2!$C$3:$C$181)</f>
        <v>75583</v>
      </c>
    </row>
    <row r="26" spans="1:3" x14ac:dyDescent="0.3">
      <c r="A26" t="s">
        <v>24</v>
      </c>
      <c r="B26">
        <f>_xlfn.XLOOKUP(A26, Dati1!$A$3:$A$181, Dati1!$C$3:$C$181)</f>
        <v>12.7</v>
      </c>
      <c r="C26">
        <f>_xlfn.XLOOKUP(A26, Dati2!$A$3:$A$181, Dati2!$C$3:$C$181)</f>
        <v>32006</v>
      </c>
    </row>
    <row r="27" spans="1:3" x14ac:dyDescent="0.3">
      <c r="A27" t="s">
        <v>25</v>
      </c>
      <c r="B27">
        <f>_xlfn.XLOOKUP(A27, Dati1!$A$3:$A$181, Dati1!$C$3:$C$181)</f>
        <v>8.1999999999999993</v>
      </c>
      <c r="C27">
        <f>_xlfn.XLOOKUP(A27, Dati2!$A$3:$A$181, Dati2!$C$3:$C$181)</f>
        <v>2726</v>
      </c>
    </row>
    <row r="28" spans="1:3" x14ac:dyDescent="0.3">
      <c r="A28" t="s">
        <v>26</v>
      </c>
      <c r="B28">
        <f>_xlfn.XLOOKUP(A28, Dati1!$A$3:$A$181, Dati1!$C$3:$C$181)</f>
        <v>7.5</v>
      </c>
      <c r="C28">
        <f>_xlfn.XLOOKUP(A28, Dati2!$A$3:$A$181, Dati2!$C$3:$C$181)</f>
        <v>891</v>
      </c>
    </row>
    <row r="29" spans="1:3" x14ac:dyDescent="0.3">
      <c r="A29" t="s">
        <v>27</v>
      </c>
      <c r="B29">
        <f>_xlfn.XLOOKUP(A29, Dati1!$A$3:$A$181, Dati1!$C$3:$C$181)</f>
        <v>6.7</v>
      </c>
      <c r="C29">
        <f>_xlfn.XLOOKUP(A29, Dati2!$A$3:$A$181, Dati2!$C$3:$C$181)</f>
        <v>6092</v>
      </c>
    </row>
    <row r="30" spans="1:3" x14ac:dyDescent="0.3">
      <c r="A30" t="s">
        <v>28</v>
      </c>
      <c r="B30">
        <f>_xlfn.XLOOKUP(A30, Dati1!$A$3:$A$181, Dati1!$C$3:$C$181)</f>
        <v>8.9</v>
      </c>
      <c r="C30">
        <f>_xlfn.XLOOKUP(A30, Dati2!$A$3:$A$181, Dati2!$C$3:$C$181)</f>
        <v>4665</v>
      </c>
    </row>
    <row r="31" spans="1:3" x14ac:dyDescent="0.3">
      <c r="A31" t="s">
        <v>29</v>
      </c>
      <c r="B31">
        <f>_xlfn.XLOOKUP(A31, Dati1!$A$3:$A$181, Dati1!$C$3:$C$181)</f>
        <v>8.9</v>
      </c>
      <c r="C31">
        <f>_xlfn.XLOOKUP(A31, Dati2!$A$3:$A$181, Dati2!$C$3:$C$181)</f>
        <v>60177</v>
      </c>
    </row>
    <row r="32" spans="1:3" x14ac:dyDescent="0.3">
      <c r="A32" t="s">
        <v>30</v>
      </c>
      <c r="B32">
        <f>_xlfn.XLOOKUP(A32, Dati1!$A$3:$A$181, Dati1!$C$3:$C$181)</f>
        <v>5.7</v>
      </c>
      <c r="C32">
        <f>_xlfn.XLOOKUP(A32, Dati2!$A$3:$A$181, Dati2!$C$3:$C$181)</f>
        <v>9661</v>
      </c>
    </row>
    <row r="33" spans="1:3" x14ac:dyDescent="0.3">
      <c r="A33" t="s">
        <v>31</v>
      </c>
      <c r="B33">
        <f>_xlfn.XLOOKUP(A33, Dati1!$A$3:$A$181, Dati1!$C$3:$C$181)</f>
        <v>3.3</v>
      </c>
      <c r="C33">
        <f>_xlfn.XLOOKUP(A33, Dati2!$A$3:$A$181, Dati2!$C$3:$C$181)</f>
        <v>1127</v>
      </c>
    </row>
    <row r="34" spans="1:3" x14ac:dyDescent="0.3">
      <c r="A34" t="s">
        <v>32</v>
      </c>
      <c r="B34">
        <f>_xlfn.XLOOKUP(A34, Dati1!$A$3:$A$181, Dati1!$C$3:$C$181)</f>
        <v>1.5</v>
      </c>
      <c r="C34">
        <f>_xlfn.XLOOKUP(A34, Dati2!$A$3:$A$181, Dati2!$C$3:$C$181)</f>
        <v>1787</v>
      </c>
    </row>
    <row r="35" spans="1:3" x14ac:dyDescent="0.3">
      <c r="A35" t="s">
        <v>33</v>
      </c>
      <c r="B35">
        <f>_xlfn.XLOOKUP(A35, Dati1!$A$3:$A$181, Dati1!$C$3:$C$181)</f>
        <v>9.3000000000000007</v>
      </c>
      <c r="C35">
        <f>_xlfn.XLOOKUP(A35, Dati2!$A$3:$A$181, Dati2!$C$3:$C$181)</f>
        <v>29613</v>
      </c>
    </row>
    <row r="36" spans="1:3" x14ac:dyDescent="0.3">
      <c r="A36" t="s">
        <v>34</v>
      </c>
      <c r="B36">
        <f>_xlfn.XLOOKUP(A36, Dati1!$A$3:$A$181, Dati1!$C$3:$C$181)</f>
        <v>7.2</v>
      </c>
      <c r="C36">
        <f>_xlfn.XLOOKUP(A36, Dati2!$A$3:$A$181, Dati2!$C$3:$C$181)</f>
        <v>23382</v>
      </c>
    </row>
    <row r="37" spans="1:3" x14ac:dyDescent="0.3">
      <c r="A37" t="s">
        <v>35</v>
      </c>
      <c r="B37">
        <f>_xlfn.XLOOKUP(A37, Dati1!$A$3:$A$181, Dati1!$C$3:$C$181)</f>
        <v>5.8</v>
      </c>
      <c r="C37">
        <f>_xlfn.XLOOKUP(A37, Dati2!$A$3:$A$181, Dati2!$C$3:$C$181)</f>
        <v>1946</v>
      </c>
    </row>
    <row r="38" spans="1:3" x14ac:dyDescent="0.3">
      <c r="A38" t="s">
        <v>36</v>
      </c>
      <c r="B38">
        <f>_xlfn.XLOOKUP(A38, Dati1!$A$3:$A$181, Dati1!$C$3:$C$181)</f>
        <v>0.9</v>
      </c>
      <c r="C38">
        <f>_xlfn.XLOOKUP(A38, Dati2!$A$3:$A$181, Dati2!$C$3:$C$181)</f>
        <v>3463</v>
      </c>
    </row>
    <row r="39" spans="1:3" x14ac:dyDescent="0.3">
      <c r="A39" t="s">
        <v>37</v>
      </c>
      <c r="B39">
        <f>_xlfn.XLOOKUP(A39, Dati1!$A$3:$A$181, Dati1!$C$3:$C$181)</f>
        <v>7.8</v>
      </c>
      <c r="C39">
        <f>_xlfn.XLOOKUP(A39, Dati2!$A$3:$A$181, Dati2!$C$3:$C$181)</f>
        <v>5155</v>
      </c>
    </row>
    <row r="40" spans="1:3" x14ac:dyDescent="0.3">
      <c r="A40" t="s">
        <v>38</v>
      </c>
      <c r="B40">
        <f>_xlfn.XLOOKUP(A40, Dati1!$A$3:$A$181, Dati1!$C$3:$C$181)</f>
        <v>4.8</v>
      </c>
      <c r="C40">
        <f>_xlfn.XLOOKUP(A40, Dati2!$A$3:$A$181, Dati2!$C$3:$C$181)</f>
        <v>26422</v>
      </c>
    </row>
    <row r="41" spans="1:3" x14ac:dyDescent="0.3">
      <c r="A41" t="s">
        <v>40</v>
      </c>
      <c r="B41">
        <f>_xlfn.XLOOKUP(A41, Dati1!$A$3:$A$181, Dati1!$C$3:$C$181)</f>
        <v>8.9</v>
      </c>
      <c r="C41">
        <f>_xlfn.XLOOKUP(A41, Dati2!$A$3:$A$181, Dati2!$C$3:$C$181)</f>
        <v>42531</v>
      </c>
    </row>
    <row r="42" spans="1:3" x14ac:dyDescent="0.3">
      <c r="A42" t="s">
        <v>41</v>
      </c>
      <c r="B42">
        <f>_xlfn.XLOOKUP(A42, Dati1!$A$3:$A$181, Dati1!$C$3:$C$181)</f>
        <v>10.8</v>
      </c>
      <c r="C42">
        <f>_xlfn.XLOOKUP(A42, Dati2!$A$3:$A$181, Dati2!$C$3:$C$181)</f>
        <v>54611</v>
      </c>
    </row>
    <row r="43" spans="1:3" x14ac:dyDescent="0.3">
      <c r="A43" t="s">
        <v>42</v>
      </c>
      <c r="B43">
        <f>_xlfn.XLOOKUP(A43, Dati1!$A$3:$A$181, Dati1!$C$3:$C$181)</f>
        <v>14.4</v>
      </c>
      <c r="C43">
        <f>_xlfn.XLOOKUP(A43, Dati2!$A$3:$A$181, Dati2!$C$3:$C$181)</f>
        <v>50961</v>
      </c>
    </row>
    <row r="44" spans="1:3" x14ac:dyDescent="0.3">
      <c r="A44" t="s">
        <v>43</v>
      </c>
      <c r="B44">
        <f>_xlfn.XLOOKUP(A44, Dati1!$A$3:$A$181, Dati1!$C$3:$C$181)</f>
        <v>10.4</v>
      </c>
      <c r="C44">
        <f>_xlfn.XLOOKUP(A44, Dati2!$A$3:$A$181, Dati2!$C$3:$C$181)</f>
        <v>73386</v>
      </c>
    </row>
    <row r="45" spans="1:3" x14ac:dyDescent="0.3">
      <c r="A45" t="s">
        <v>44</v>
      </c>
      <c r="B45">
        <f>_xlfn.XLOOKUP(A45, Dati1!$A$3:$A$181, Dati1!$C$3:$C$181)</f>
        <v>0.5</v>
      </c>
      <c r="C45">
        <f>_xlfn.XLOOKUP(A45, Dati2!$A$3:$A$181, Dati2!$C$3:$C$181)</f>
        <v>6894</v>
      </c>
    </row>
    <row r="46" spans="1:3" x14ac:dyDescent="0.3">
      <c r="A46" t="s">
        <v>45</v>
      </c>
      <c r="B46">
        <f>_xlfn.XLOOKUP(A46, Dati1!$A$3:$A$181, Dati1!$C$3:$C$181)</f>
        <v>8.1999999999999993</v>
      </c>
      <c r="C46">
        <f>_xlfn.XLOOKUP(A46, Dati2!$A$3:$A$181, Dati2!$C$3:$C$181)</f>
        <v>14161</v>
      </c>
    </row>
    <row r="47" spans="1:3" x14ac:dyDescent="0.3">
      <c r="A47" t="s">
        <v>46</v>
      </c>
      <c r="B47">
        <f>_xlfn.XLOOKUP(A47, Dati1!$A$3:$A$181, Dati1!$C$3:$C$181)</f>
        <v>6.9</v>
      </c>
      <c r="C47">
        <f>_xlfn.XLOOKUP(A47, Dati2!$A$3:$A$181, Dati2!$C$3:$C$181)</f>
        <v>25896</v>
      </c>
    </row>
    <row r="48" spans="1:3" x14ac:dyDescent="0.3">
      <c r="A48" t="s">
        <v>47</v>
      </c>
      <c r="B48">
        <f>_xlfn.XLOOKUP(A48, Dati1!$A$3:$A$181, Dati1!$C$3:$C$181)</f>
        <v>2.6</v>
      </c>
      <c r="C48">
        <f>_xlfn.XLOOKUP(A48, Dati2!$A$3:$A$181, Dati2!$C$3:$C$181)</f>
        <v>1474</v>
      </c>
    </row>
    <row r="49" spans="1:3" x14ac:dyDescent="0.3">
      <c r="A49" t="s">
        <v>155</v>
      </c>
      <c r="B49">
        <f>_xlfn.XLOOKUP(A49, Dati1!$A$3:$A$181, Dati1!$C$3:$C$181)</f>
        <v>2.1</v>
      </c>
      <c r="C49">
        <f>_xlfn.XLOOKUP(A49, Dati2!$A$3:$A$181, Dati2!$C$3:$C$181)</f>
        <v>3637</v>
      </c>
    </row>
    <row r="50" spans="1:3" x14ac:dyDescent="0.3">
      <c r="A50" t="s">
        <v>48</v>
      </c>
      <c r="B50">
        <f>_xlfn.XLOOKUP(A50, Dati1!$A$3:$A$181, Dati1!$C$3:$C$181)</f>
        <v>4.4000000000000004</v>
      </c>
      <c r="C50">
        <f>_xlfn.XLOOKUP(A50, Dati2!$A$3:$A$181, Dati2!$C$3:$C$181)</f>
        <v>13513</v>
      </c>
    </row>
    <row r="51" spans="1:3" x14ac:dyDescent="0.3">
      <c r="A51" t="s">
        <v>49</v>
      </c>
      <c r="B51">
        <f>_xlfn.XLOOKUP(A51, Dati1!$A$3:$A$181, Dati1!$C$3:$C$181)</f>
        <v>0.4</v>
      </c>
      <c r="C51">
        <f>_xlfn.XLOOKUP(A51, Dati2!$A$3:$A$181, Dati2!$C$3:$C$181)</f>
        <v>16979</v>
      </c>
    </row>
    <row r="52" spans="1:3" x14ac:dyDescent="0.3">
      <c r="A52" t="s">
        <v>51</v>
      </c>
      <c r="B52">
        <f>_xlfn.XLOOKUP(A52, Dati1!$A$3:$A$181, Dati1!$C$3:$C$181)</f>
        <v>3.7</v>
      </c>
      <c r="C52">
        <f>_xlfn.XLOOKUP(A52, Dati2!$A$3:$A$181, Dati2!$C$3:$C$181)</f>
        <v>11647</v>
      </c>
    </row>
    <row r="53" spans="1:3" x14ac:dyDescent="0.3">
      <c r="A53" t="s">
        <v>50</v>
      </c>
      <c r="B53">
        <f>_xlfn.XLOOKUP(A53, Dati1!$A$3:$A$181, Dati1!$C$3:$C$181)</f>
        <v>11.3</v>
      </c>
      <c r="C53">
        <f>_xlfn.XLOOKUP(A53, Dati2!$A$3:$A$181, Dati2!$C$3:$C$181)</f>
        <v>1851</v>
      </c>
    </row>
    <row r="54" spans="1:3" x14ac:dyDescent="0.3">
      <c r="A54" t="s">
        <v>52</v>
      </c>
      <c r="B54">
        <f>_xlfn.XLOOKUP(A54, Dati1!$A$3:$A$181, Dati1!$C$3:$C$181)</f>
        <v>1.3</v>
      </c>
      <c r="C54">
        <f>_xlfn.XLOOKUP(A54, Dati2!$A$3:$A$181, Dati2!$C$3:$C$181)</f>
        <v>2188</v>
      </c>
    </row>
    <row r="55" spans="1:3" x14ac:dyDescent="0.3">
      <c r="A55" t="s">
        <v>183</v>
      </c>
      <c r="B55">
        <f>_xlfn.XLOOKUP(A55, Dati1!$A$3:$A$181, Dati1!$C$3:$C$181)</f>
        <v>11.6</v>
      </c>
      <c r="C55">
        <f>_xlfn.XLOOKUP(A55, Dati2!$A$3:$A$181, Dati2!$C$3:$C$181)</f>
        <v>46385</v>
      </c>
    </row>
    <row r="56" spans="1:3" x14ac:dyDescent="0.3">
      <c r="A56" t="s">
        <v>182</v>
      </c>
      <c r="B56">
        <f>_xlfn.XLOOKUP(A56, Dati1!$A$3:$A$181, Dati1!$C$3:$C$181)</f>
        <v>9.9</v>
      </c>
      <c r="C56">
        <f>_xlfn.XLOOKUP(A56, Dati2!$A$3:$A$181, Dati2!$C$3:$C$181)</f>
        <v>11492</v>
      </c>
    </row>
    <row r="57" spans="1:3" x14ac:dyDescent="0.3">
      <c r="A57" t="s">
        <v>53</v>
      </c>
      <c r="B57">
        <f>_xlfn.XLOOKUP(A57, Dati1!$A$3:$A$181, Dati1!$C$3:$C$181)</f>
        <v>2.8</v>
      </c>
      <c r="C57">
        <f>_xlfn.XLOOKUP(A57, Dati2!$A$3:$A$181, Dati2!$C$3:$C$181)</f>
        <v>3724</v>
      </c>
    </row>
    <row r="58" spans="1:3" x14ac:dyDescent="0.3">
      <c r="A58" t="s">
        <v>54</v>
      </c>
      <c r="B58">
        <f>_xlfn.XLOOKUP(A58, Dati1!$A$3:$A$181, Dati1!$C$3:$C$181)</f>
        <v>3</v>
      </c>
      <c r="C58">
        <f>_xlfn.XLOOKUP(A58, Dati2!$A$3:$A$181, Dati2!$C$3:$C$181)</f>
        <v>15727</v>
      </c>
    </row>
    <row r="59" spans="1:3" x14ac:dyDescent="0.3">
      <c r="A59" t="s">
        <v>55</v>
      </c>
      <c r="B59">
        <f>_xlfn.XLOOKUP(A59, Dati1!$A$3:$A$181, Dati1!$C$3:$C$181)</f>
        <v>10.7</v>
      </c>
      <c r="C59">
        <f>_xlfn.XLOOKUP(A59, Dati2!$A$3:$A$181, Dati2!$C$3:$C$181)</f>
        <v>60897</v>
      </c>
    </row>
    <row r="60" spans="1:3" x14ac:dyDescent="0.3">
      <c r="A60" t="s">
        <v>56</v>
      </c>
      <c r="B60">
        <f>_xlfn.XLOOKUP(A60, Dati1!$A$3:$A$181, Dati1!$C$3:$C$181)</f>
        <v>12.6</v>
      </c>
      <c r="C60">
        <f>_xlfn.XLOOKUP(A60, Dati2!$A$3:$A$181, Dati2!$C$3:$C$181)</f>
        <v>58828</v>
      </c>
    </row>
    <row r="61" spans="1:3" x14ac:dyDescent="0.3">
      <c r="A61" t="s">
        <v>57</v>
      </c>
      <c r="B61">
        <f>_xlfn.XLOOKUP(A61, Dati1!$A$3:$A$181, Dati1!$C$3:$C$181)</f>
        <v>11.5</v>
      </c>
      <c r="C61">
        <f>_xlfn.XLOOKUP(A61, Dati2!$A$3:$A$181, Dati2!$C$3:$C$181)</f>
        <v>19197</v>
      </c>
    </row>
    <row r="62" spans="1:3" x14ac:dyDescent="0.3">
      <c r="A62" t="s">
        <v>58</v>
      </c>
      <c r="B62">
        <f>_xlfn.XLOOKUP(A62, Dati1!$A$3:$A$181, Dati1!$C$3:$C$181)</f>
        <v>3.8</v>
      </c>
      <c r="C62">
        <f>_xlfn.XLOOKUP(A62, Dati2!$A$3:$A$181, Dati2!$C$3:$C$181)</f>
        <v>2804</v>
      </c>
    </row>
    <row r="63" spans="1:3" x14ac:dyDescent="0.3">
      <c r="A63" t="s">
        <v>59</v>
      </c>
      <c r="B63">
        <f>_xlfn.XLOOKUP(A63, Dati1!$A$3:$A$181, Dati1!$C$3:$C$181)</f>
        <v>9.8000000000000007</v>
      </c>
      <c r="C63">
        <f>_xlfn.XLOOKUP(A63, Dati2!$A$3:$A$181, Dati2!$C$3:$C$181)</f>
        <v>21922</v>
      </c>
    </row>
    <row r="64" spans="1:3" x14ac:dyDescent="0.3">
      <c r="A64" t="s">
        <v>60</v>
      </c>
      <c r="B64">
        <f>_xlfn.XLOOKUP(A64, Dati1!$A$3:$A$181, Dati1!$C$3:$C$181)</f>
        <v>13.4</v>
      </c>
      <c r="C64">
        <f>_xlfn.XLOOKUP(A64, Dati2!$A$3:$A$181, Dati2!$C$3:$C$181)</f>
        <v>66132</v>
      </c>
    </row>
    <row r="65" spans="1:3" x14ac:dyDescent="0.3">
      <c r="A65" t="s">
        <v>61</v>
      </c>
      <c r="B65">
        <f>_xlfn.XLOOKUP(A65, Dati1!$A$3:$A$181, Dati1!$C$3:$C$181)</f>
        <v>2.7</v>
      </c>
      <c r="C65">
        <f>_xlfn.XLOOKUP(A65, Dati2!$A$3:$A$181, Dati2!$C$3:$C$181)</f>
        <v>6974</v>
      </c>
    </row>
    <row r="66" spans="1:3" x14ac:dyDescent="0.3">
      <c r="A66" t="s">
        <v>62</v>
      </c>
      <c r="B66">
        <f>_xlfn.XLOOKUP(A66, Dati1!$A$3:$A$181, Dati1!$C$3:$C$181)</f>
        <v>10.4</v>
      </c>
      <c r="C66">
        <f>_xlfn.XLOOKUP(A66, Dati2!$A$3:$A$181, Dati2!$C$3:$C$181)</f>
        <v>39478</v>
      </c>
    </row>
    <row r="67" spans="1:3" x14ac:dyDescent="0.3">
      <c r="A67" t="s">
        <v>63</v>
      </c>
      <c r="B67">
        <f>_xlfn.XLOOKUP(A67, Dati1!$A$3:$A$181, Dati1!$C$3:$C$181)</f>
        <v>9.3000000000000007</v>
      </c>
      <c r="C67">
        <f>_xlfn.XLOOKUP(A67, Dati2!$A$3:$A$181, Dati2!$C$3:$C$181)</f>
        <v>20075</v>
      </c>
    </row>
    <row r="68" spans="1:3" x14ac:dyDescent="0.3">
      <c r="A68" t="s">
        <v>64</v>
      </c>
      <c r="B68">
        <f>_xlfn.XLOOKUP(A68, Dati1!$A$3:$A$181, Dati1!$C$3:$C$181)</f>
        <v>2.4</v>
      </c>
      <c r="C68">
        <f>_xlfn.XLOOKUP(A68, Dati2!$A$3:$A$181, Dati2!$C$3:$C$181)</f>
        <v>10546</v>
      </c>
    </row>
    <row r="69" spans="1:3" x14ac:dyDescent="0.3">
      <c r="A69" t="s">
        <v>65</v>
      </c>
      <c r="B69">
        <f>_xlfn.XLOOKUP(A69, Dati1!$A$3:$A$181, Dati1!$C$3:$C$181)</f>
        <v>1.3</v>
      </c>
      <c r="C69">
        <f>_xlfn.XLOOKUP(A69, Dati2!$A$3:$A$181, Dati2!$C$3:$C$181)</f>
        <v>3218</v>
      </c>
    </row>
    <row r="70" spans="1:3" x14ac:dyDescent="0.3">
      <c r="A70" t="s">
        <v>66</v>
      </c>
      <c r="B70">
        <f>_xlfn.XLOOKUP(A70, Dati1!$A$3:$A$181, Dati1!$C$3:$C$181)</f>
        <v>4.8</v>
      </c>
      <c r="C70">
        <f>_xlfn.XLOOKUP(A70, Dati2!$A$3:$A$181, Dati2!$C$3:$C$181)</f>
        <v>3072</v>
      </c>
    </row>
    <row r="71" spans="1:3" x14ac:dyDescent="0.3">
      <c r="A71" t="s">
        <v>67</v>
      </c>
      <c r="B71">
        <f>_xlfn.XLOOKUP(A71, Dati1!$A$3:$A$181, Dati1!$C$3:$C$181)</f>
        <v>6.3</v>
      </c>
      <c r="C71">
        <f>_xlfn.XLOOKUP(A71, Dati2!$A$3:$A$181, Dati2!$C$3:$C$181)</f>
        <v>60648</v>
      </c>
    </row>
    <row r="72" spans="1:3" x14ac:dyDescent="0.3">
      <c r="A72" t="s">
        <v>68</v>
      </c>
      <c r="B72">
        <f>_xlfn.XLOOKUP(A72, Dati1!$A$3:$A$181, Dati1!$C$3:$C$181)</f>
        <v>5.8</v>
      </c>
      <c r="C72">
        <f>_xlfn.XLOOKUP(A72, Dati2!$A$3:$A$181, Dati2!$C$3:$C$181)</f>
        <v>3248</v>
      </c>
    </row>
    <row r="73" spans="1:3" x14ac:dyDescent="0.3">
      <c r="A73" t="s">
        <v>69</v>
      </c>
      <c r="B73">
        <f>_xlfn.XLOOKUP(A73, Dati1!$A$3:$A$181, Dati1!$C$3:$C$181)</f>
        <v>4</v>
      </c>
      <c r="C73">
        <f>_xlfn.XLOOKUP(A73, Dati2!$A$3:$A$181, Dati2!$C$3:$C$181)</f>
        <v>7228</v>
      </c>
    </row>
    <row r="74" spans="1:3" x14ac:dyDescent="0.3">
      <c r="A74" t="s">
        <v>70</v>
      </c>
      <c r="B74">
        <f>_xlfn.XLOOKUP(A74, Dati1!$A$3:$A$181, Dati1!$C$3:$C$181)</f>
        <v>11.4</v>
      </c>
      <c r="C74">
        <f>_xlfn.XLOOKUP(A74, Dati2!$A$3:$A$181, Dati2!$C$3:$C$181)</f>
        <v>43907</v>
      </c>
    </row>
    <row r="75" spans="1:3" x14ac:dyDescent="0.3">
      <c r="A75" t="s">
        <v>71</v>
      </c>
      <c r="B75">
        <f>_xlfn.XLOOKUP(A75, Dati1!$A$3:$A$181, Dati1!$C$3:$C$181)</f>
        <v>9.1</v>
      </c>
      <c r="C75">
        <f>_xlfn.XLOOKUP(A75, Dati2!$A$3:$A$181, Dati2!$C$3:$C$181)</f>
        <v>69779</v>
      </c>
    </row>
    <row r="76" spans="1:3" x14ac:dyDescent="0.3">
      <c r="A76" t="s">
        <v>72</v>
      </c>
      <c r="B76">
        <f>_xlfn.XLOOKUP(A76, Dati1!$A$3:$A$181, Dati1!$C$3:$C$181)</f>
        <v>5.7</v>
      </c>
      <c r="C76">
        <f>_xlfn.XLOOKUP(A76, Dati2!$A$3:$A$181, Dati2!$C$3:$C$181)</f>
        <v>9073</v>
      </c>
    </row>
    <row r="77" spans="1:3" x14ac:dyDescent="0.3">
      <c r="A77" t="s">
        <v>73</v>
      </c>
      <c r="B77">
        <f>_xlfn.XLOOKUP(A77, Dati1!$A$3:$A$181, Dati1!$C$3:$C$181)</f>
        <v>0.8</v>
      </c>
      <c r="C77">
        <f>_xlfn.XLOOKUP(A77, Dati2!$A$3:$A$181, Dati2!$C$3:$C$181)</f>
        <v>15855</v>
      </c>
    </row>
    <row r="78" spans="1:3" x14ac:dyDescent="0.3">
      <c r="A78" t="s">
        <v>74</v>
      </c>
      <c r="B78">
        <f>_xlfn.XLOOKUP(A78, Dati1!$A$3:$A$181, Dati1!$C$3:$C$181)</f>
        <v>1</v>
      </c>
      <c r="C78">
        <f>_xlfn.XLOOKUP(A78, Dati2!$A$3:$A$181, Dati2!$C$3:$C$181)</f>
        <v>19548</v>
      </c>
    </row>
    <row r="79" spans="1:3" x14ac:dyDescent="0.3">
      <c r="A79" t="s">
        <v>75</v>
      </c>
      <c r="B79">
        <f>_xlfn.XLOOKUP(A79, Dati1!$A$3:$A$181, Dati1!$C$3:$C$181)</f>
        <v>0.4</v>
      </c>
      <c r="C79">
        <f>_xlfn.XLOOKUP(A79, Dati2!$A$3:$A$181, Dati2!$C$3:$C$181)</f>
        <v>12927</v>
      </c>
    </row>
    <row r="80" spans="1:3" x14ac:dyDescent="0.3">
      <c r="A80" t="s">
        <v>76</v>
      </c>
      <c r="B80">
        <f>_xlfn.XLOOKUP(A80, Dati1!$A$3:$A$181, Dati1!$C$3:$C$181)</f>
        <v>13</v>
      </c>
      <c r="C80">
        <f>_xlfn.XLOOKUP(A80, Dati2!$A$3:$A$181, Dati2!$C$3:$C$181)</f>
        <v>145196</v>
      </c>
    </row>
    <row r="81" spans="1:3" x14ac:dyDescent="0.3">
      <c r="A81" t="s">
        <v>77</v>
      </c>
      <c r="B81">
        <f>_xlfn.XLOOKUP(A81, Dati1!$A$3:$A$181, Dati1!$C$3:$C$181)</f>
        <v>3.8</v>
      </c>
      <c r="C81">
        <f>_xlfn.XLOOKUP(A81, Dati2!$A$3:$A$181, Dati2!$C$3:$C$181)</f>
        <v>54997</v>
      </c>
    </row>
    <row r="82" spans="1:3" x14ac:dyDescent="0.3">
      <c r="A82" t="s">
        <v>78</v>
      </c>
      <c r="B82">
        <f>_xlfn.XLOOKUP(A82, Dati1!$A$3:$A$181, Dati1!$C$3:$C$181)</f>
        <v>7.5</v>
      </c>
      <c r="C82">
        <f>_xlfn.XLOOKUP(A82, Dati2!$A$3:$A$181, Dati2!$C$3:$C$181)</f>
        <v>54216</v>
      </c>
    </row>
    <row r="83" spans="1:3" x14ac:dyDescent="0.3">
      <c r="A83" t="s">
        <v>39</v>
      </c>
      <c r="B83">
        <f>_xlfn.XLOOKUP(A83, Dati1!$A$3:$A$181, Dati1!$C$3:$C$181)</f>
        <v>8.4</v>
      </c>
      <c r="C83">
        <f>_xlfn.XLOOKUP(A83, Dati2!$A$3:$A$181, Dati2!$C$3:$C$181)</f>
        <v>7011</v>
      </c>
    </row>
    <row r="84" spans="1:3" x14ac:dyDescent="0.3">
      <c r="A84" t="s">
        <v>79</v>
      </c>
      <c r="B84">
        <f>_xlfn.XLOOKUP(A84, Dati1!$A$3:$A$181, Dati1!$C$3:$C$181)</f>
        <v>4.2</v>
      </c>
      <c r="C84">
        <f>_xlfn.XLOOKUP(A84, Dati2!$A$3:$A$181, Dati2!$C$3:$C$181)</f>
        <v>12887</v>
      </c>
    </row>
    <row r="85" spans="1:3" x14ac:dyDescent="0.3">
      <c r="A85" t="s">
        <v>80</v>
      </c>
      <c r="B85">
        <f>_xlfn.XLOOKUP(A85, Dati1!$A$3:$A$181, Dati1!$C$3:$C$181)</f>
        <v>8</v>
      </c>
      <c r="C85">
        <f>_xlfn.XLOOKUP(A85, Dati2!$A$3:$A$181, Dati2!$C$3:$C$181)</f>
        <v>51809</v>
      </c>
    </row>
    <row r="86" spans="1:3" x14ac:dyDescent="0.3">
      <c r="A86" t="s">
        <v>81</v>
      </c>
      <c r="B86">
        <f>_xlfn.XLOOKUP(A86, Dati1!$A$3:$A$181, Dati1!$C$3:$C$181)</f>
        <v>0.7</v>
      </c>
      <c r="C86">
        <f>_xlfn.XLOOKUP(A86, Dati2!$A$3:$A$181, Dati2!$C$3:$C$181)</f>
        <v>12893</v>
      </c>
    </row>
    <row r="87" spans="1:3" x14ac:dyDescent="0.3">
      <c r="A87" t="s">
        <v>82</v>
      </c>
      <c r="B87">
        <f>_xlfn.XLOOKUP(A87, Dati1!$A$3:$A$181, Dati1!$C$3:$C$181)</f>
        <v>7.7</v>
      </c>
      <c r="C87">
        <f>_xlfn.XLOOKUP(A87, Dati2!$A$3:$A$181, Dati2!$C$3:$C$181)</f>
        <v>32688</v>
      </c>
    </row>
    <row r="88" spans="1:3" x14ac:dyDescent="0.3">
      <c r="A88" t="s">
        <v>83</v>
      </c>
      <c r="B88">
        <f>_xlfn.XLOOKUP(A88, Dati1!$A$3:$A$181, Dati1!$C$3:$C$181)</f>
        <v>3.4</v>
      </c>
      <c r="C88">
        <f>_xlfn.XLOOKUP(A88, Dati2!$A$3:$A$181, Dati2!$C$3:$C$181)</f>
        <v>6569</v>
      </c>
    </row>
    <row r="89" spans="1:3" x14ac:dyDescent="0.3">
      <c r="A89" t="s">
        <v>84</v>
      </c>
      <c r="B89">
        <f>_xlfn.XLOOKUP(A89, Dati1!$A$3:$A$181, Dati1!$C$3:$C$181)</f>
        <v>0.4</v>
      </c>
      <c r="C89">
        <f>_xlfn.XLOOKUP(A89, Dati2!$A$3:$A$181, Dati2!$C$3:$C$181)</f>
        <v>2381</v>
      </c>
    </row>
    <row r="90" spans="1:3" x14ac:dyDescent="0.3">
      <c r="A90" t="s">
        <v>85</v>
      </c>
      <c r="B90">
        <f>_xlfn.XLOOKUP(A90, Dati1!$A$3:$A$181, Dati1!$C$3:$C$181)</f>
        <v>6.2</v>
      </c>
      <c r="C90">
        <f>_xlfn.XLOOKUP(A90, Dati2!$A$3:$A$181, Dati2!$C$3:$C$181)</f>
        <v>625</v>
      </c>
    </row>
    <row r="91" spans="1:3" x14ac:dyDescent="0.3">
      <c r="A91" t="s">
        <v>86</v>
      </c>
      <c r="B91">
        <f>_xlfn.XLOOKUP(A91, Dati1!$A$3:$A$181, Dati1!$C$3:$C$181)</f>
        <v>10.4</v>
      </c>
      <c r="C91">
        <f>_xlfn.XLOOKUP(A91, Dati2!$A$3:$A$181, Dati2!$C$3:$C$181)</f>
        <v>9801</v>
      </c>
    </row>
    <row r="92" spans="1:3" x14ac:dyDescent="0.3">
      <c r="A92" t="s">
        <v>87</v>
      </c>
      <c r="B92">
        <f>_xlfn.XLOOKUP(A92, Dati1!$A$3:$A$181, Dati1!$C$3:$C$181)</f>
        <v>12.9</v>
      </c>
      <c r="C92">
        <f>_xlfn.XLOOKUP(A92, Dati2!$A$3:$A$181, Dati2!$C$3:$C$181)</f>
        <v>40256</v>
      </c>
    </row>
    <row r="93" spans="1:3" x14ac:dyDescent="0.3">
      <c r="A93" t="s">
        <v>88</v>
      </c>
      <c r="B93">
        <f>_xlfn.XLOOKUP(A93, Dati1!$A$3:$A$181, Dati1!$C$3:$C$181)</f>
        <v>1.5</v>
      </c>
      <c r="C93">
        <f>_xlfn.XLOOKUP(A93, Dati2!$A$3:$A$181, Dati2!$C$3:$C$181)</f>
        <v>11377</v>
      </c>
    </row>
    <row r="94" spans="1:3" x14ac:dyDescent="0.3">
      <c r="A94" t="s">
        <v>89</v>
      </c>
      <c r="B94">
        <f>_xlfn.XLOOKUP(A94, Dati1!$A$3:$A$181, Dati1!$C$3:$C$181)</f>
        <v>5</v>
      </c>
      <c r="C94">
        <f>_xlfn.XLOOKUP(A94, Dati2!$A$3:$A$181, Dati2!$C$3:$C$181)</f>
        <v>3251</v>
      </c>
    </row>
    <row r="95" spans="1:3" x14ac:dyDescent="0.3">
      <c r="A95" t="s">
        <v>90</v>
      </c>
      <c r="B95">
        <f>_xlfn.XLOOKUP(A95, Dati1!$A$3:$A$181, Dati1!$C$3:$C$181)</f>
        <v>5.8</v>
      </c>
      <c r="C95">
        <f>_xlfn.XLOOKUP(A95, Dati2!$A$3:$A$181, Dati2!$C$3:$C$181)</f>
        <v>1788</v>
      </c>
    </row>
    <row r="96" spans="1:3" x14ac:dyDescent="0.3">
      <c r="A96" t="s">
        <v>91</v>
      </c>
      <c r="B96">
        <f>_xlfn.XLOOKUP(A96, Dati1!$A$3:$A$181, Dati1!$C$3:$C$181)</f>
        <v>15</v>
      </c>
      <c r="C96">
        <f>_xlfn.XLOOKUP(A96, Dati2!$A$3:$A$181, Dati2!$C$3:$C$181)</f>
        <v>49266</v>
      </c>
    </row>
    <row r="97" spans="1:3" x14ac:dyDescent="0.3">
      <c r="A97" t="s">
        <v>92</v>
      </c>
      <c r="B97">
        <f>_xlfn.XLOOKUP(A97, Dati1!$A$3:$A$181, Dati1!$C$3:$C$181)</f>
        <v>13</v>
      </c>
      <c r="C97">
        <f>_xlfn.XLOOKUP(A97, Dati2!$A$3:$A$181, Dati2!$C$3:$C$181)</f>
        <v>14249</v>
      </c>
    </row>
    <row r="98" spans="1:3" x14ac:dyDescent="0.3">
      <c r="A98" t="s">
        <v>93</v>
      </c>
      <c r="B98">
        <f>_xlfn.XLOOKUP(A98, Dati1!$A$3:$A$181, Dati1!$C$3:$C$181)</f>
        <v>1.9</v>
      </c>
      <c r="C98">
        <f>_xlfn.XLOOKUP(A98, Dati2!$A$3:$A$181, Dati2!$C$3:$C$181)</f>
        <v>1916</v>
      </c>
    </row>
    <row r="99" spans="1:3" x14ac:dyDescent="0.3">
      <c r="A99" t="s">
        <v>94</v>
      </c>
      <c r="B99">
        <f>_xlfn.XLOOKUP(A99, Dati1!$A$3:$A$181, Dati1!$C$3:$C$181)</f>
        <v>3.7</v>
      </c>
      <c r="C99">
        <f>_xlfn.XLOOKUP(A99, Dati2!$A$3:$A$181, Dati2!$C$3:$C$181)</f>
        <v>1682</v>
      </c>
    </row>
    <row r="100" spans="1:3" x14ac:dyDescent="0.3">
      <c r="A100" t="s">
        <v>95</v>
      </c>
      <c r="B100">
        <f>_xlfn.XLOOKUP(A100, Dati1!$A$3:$A$181, Dati1!$C$3:$C$181)</f>
        <v>0.9</v>
      </c>
      <c r="C100">
        <f>_xlfn.XLOOKUP(A100, Dati2!$A$3:$A$181, Dati2!$C$3:$C$181)</f>
        <v>36847</v>
      </c>
    </row>
    <row r="101" spans="1:3" x14ac:dyDescent="0.3">
      <c r="A101" t="s">
        <v>96</v>
      </c>
      <c r="B101">
        <f>_xlfn.XLOOKUP(A101, Dati1!$A$3:$A$181, Dati1!$C$3:$C$181)</f>
        <v>2.7</v>
      </c>
      <c r="C101">
        <f>_xlfn.XLOOKUP(A101, Dati2!$A$3:$A$181, Dati2!$C$3:$C$181)</f>
        <v>36358</v>
      </c>
    </row>
    <row r="102" spans="1:3" x14ac:dyDescent="0.3">
      <c r="A102" t="s">
        <v>97</v>
      </c>
      <c r="B102">
        <f>_xlfn.XLOOKUP(A102, Dati1!$A$3:$A$181, Dati1!$C$3:$C$181)</f>
        <v>1.3</v>
      </c>
      <c r="C102">
        <f>_xlfn.XLOOKUP(A102, Dati2!$A$3:$A$181, Dati2!$C$3:$C$181)</f>
        <v>2656</v>
      </c>
    </row>
    <row r="103" spans="1:3" x14ac:dyDescent="0.3">
      <c r="A103" t="s">
        <v>98</v>
      </c>
      <c r="B103">
        <f>_xlfn.XLOOKUP(A103, Dati1!$A$3:$A$181, Dati1!$C$3:$C$181)</f>
        <v>8.1</v>
      </c>
      <c r="C103">
        <f>_xlfn.XLOOKUP(A103, Dati2!$A$3:$A$181, Dati2!$C$3:$C$181)</f>
        <v>61939</v>
      </c>
    </row>
    <row r="104" spans="1:3" x14ac:dyDescent="0.3">
      <c r="A104" t="s">
        <v>99</v>
      </c>
      <c r="B104">
        <f>_xlfn.XLOOKUP(A104, Dati1!$A$3:$A$181, Dati1!$C$3:$C$181)</f>
        <v>3.6</v>
      </c>
      <c r="C104">
        <f>_xlfn.XLOOKUP(A104, Dati2!$A$3:$A$181, Dati2!$C$3:$C$181)</f>
        <v>29164</v>
      </c>
    </row>
    <row r="105" spans="1:3" x14ac:dyDescent="0.3">
      <c r="A105" t="s">
        <v>100</v>
      </c>
      <c r="B105">
        <f>_xlfn.XLOOKUP(A105, Dati1!$A$3:$A$181, Dati1!$C$3:$C$181)</f>
        <v>6.5</v>
      </c>
      <c r="C105">
        <f>_xlfn.XLOOKUP(A105, Dati2!$A$3:$A$181, Dati2!$C$3:$C$181)</f>
        <v>2382</v>
      </c>
    </row>
    <row r="106" spans="1:3" x14ac:dyDescent="0.3">
      <c r="A106" t="s">
        <v>101</v>
      </c>
      <c r="B106">
        <f>_xlfn.XLOOKUP(A106, Dati1!$A$3:$A$181, Dati1!$C$3:$C$181)</f>
        <v>2.5</v>
      </c>
      <c r="C106">
        <f>_xlfn.XLOOKUP(A106, Dati2!$A$3:$A$181, Dati2!$C$3:$C$181)</f>
        <v>3931</v>
      </c>
    </row>
    <row r="107" spans="1:3" x14ac:dyDescent="0.3">
      <c r="A107" t="s">
        <v>102</v>
      </c>
      <c r="B107">
        <f>_xlfn.XLOOKUP(A107, Dati1!$A$3:$A$181, Dati1!$C$3:$C$181)</f>
        <v>15.2</v>
      </c>
      <c r="C107">
        <f>_xlfn.XLOOKUP(A107, Dati2!$A$3:$A$181, Dati2!$C$3:$C$181)</f>
        <v>1684</v>
      </c>
    </row>
    <row r="108" spans="1:3" x14ac:dyDescent="0.3">
      <c r="A108" t="s">
        <v>103</v>
      </c>
      <c r="B108">
        <f>_xlfn.XLOOKUP(A108, Dati1!$A$3:$A$181, Dati1!$C$3:$C$181)</f>
        <v>7.4</v>
      </c>
      <c r="C108">
        <f>_xlfn.XLOOKUP(A108, Dati2!$A$3:$A$181, Dati2!$C$3:$C$181)</f>
        <v>14939</v>
      </c>
    </row>
    <row r="109" spans="1:3" x14ac:dyDescent="0.3">
      <c r="A109" t="s">
        <v>104</v>
      </c>
      <c r="B109">
        <f>_xlfn.XLOOKUP(A109, Dati1!$A$3:$A$181, Dati1!$C$3:$C$181)</f>
        <v>8</v>
      </c>
      <c r="C109">
        <f>_xlfn.XLOOKUP(A109, Dati2!$A$3:$A$181, Dati2!$C$3:$C$181)</f>
        <v>27761</v>
      </c>
    </row>
    <row r="110" spans="1:3" x14ac:dyDescent="0.3">
      <c r="A110" t="s">
        <v>105</v>
      </c>
      <c r="B110">
        <f>_xlfn.XLOOKUP(A110, Dati1!$A$3:$A$181, Dati1!$C$3:$C$181)</f>
        <v>0.6</v>
      </c>
      <c r="C110">
        <f>_xlfn.XLOOKUP(A110, Dati2!$A$3:$A$181, Dati2!$C$3:$C$181)</f>
        <v>1046</v>
      </c>
    </row>
    <row r="111" spans="1:3" x14ac:dyDescent="0.3">
      <c r="A111" t="s">
        <v>106</v>
      </c>
      <c r="B111">
        <f>_xlfn.XLOOKUP(A111, Dati1!$A$3:$A$181, Dati1!$C$3:$C$181)</f>
        <v>2.4</v>
      </c>
      <c r="C111">
        <f>_xlfn.XLOOKUP(A111, Dati2!$A$3:$A$181, Dati2!$C$3:$C$181)</f>
        <v>1556</v>
      </c>
    </row>
    <row r="112" spans="1:3" x14ac:dyDescent="0.3">
      <c r="A112" t="s">
        <v>107</v>
      </c>
      <c r="B112">
        <f>_xlfn.XLOOKUP(A112, Dati1!$A$3:$A$181, Dati1!$C$3:$C$181)</f>
        <v>4.8</v>
      </c>
      <c r="C112">
        <f>_xlfn.XLOOKUP(A112, Dati2!$A$3:$A$181, Dati2!$C$3:$C$181)</f>
        <v>5132</v>
      </c>
    </row>
    <row r="113" spans="1:3" x14ac:dyDescent="0.3">
      <c r="A113" t="s">
        <v>108</v>
      </c>
      <c r="B113">
        <f>_xlfn.XLOOKUP(A113, Dati1!$A$3:$A$181, Dati1!$C$3:$C$181)</f>
        <v>9.8000000000000007</v>
      </c>
      <c r="C113">
        <f>_xlfn.XLOOKUP(A113, Dati2!$A$3:$A$181, Dati2!$C$3:$C$181)</f>
        <v>1144</v>
      </c>
    </row>
    <row r="114" spans="1:3" x14ac:dyDescent="0.3">
      <c r="A114" t="s">
        <v>109</v>
      </c>
      <c r="B114">
        <f>_xlfn.XLOOKUP(A114, Dati1!$A$3:$A$181, Dati1!$C$3:$C$181)</f>
        <v>6</v>
      </c>
      <c r="C114">
        <f>_xlfn.XLOOKUP(A114, Dati2!$A$3:$A$181, Dati2!$C$3:$C$181)</f>
        <v>11342</v>
      </c>
    </row>
    <row r="115" spans="1:3" x14ac:dyDescent="0.3">
      <c r="A115" t="s">
        <v>181</v>
      </c>
      <c r="B115">
        <f>_xlfn.XLOOKUP(A115, Dati1!$A$3:$A$181, Dati1!$C$3:$C$181)</f>
        <v>2</v>
      </c>
      <c r="C115">
        <f>_xlfn.XLOOKUP(A115, Dati2!$A$3:$A$181, Dati2!$C$3:$C$181)</f>
        <v>5101</v>
      </c>
    </row>
    <row r="116" spans="1:3" x14ac:dyDescent="0.3">
      <c r="A116" t="s">
        <v>110</v>
      </c>
      <c r="B116">
        <f>_xlfn.XLOOKUP(A116, Dati1!$A$3:$A$181, Dati1!$C$3:$C$181)</f>
        <v>8.6999999999999993</v>
      </c>
      <c r="C116">
        <f>_xlfn.XLOOKUP(A116, Dati2!$A$3:$A$181, Dati2!$C$3:$C$181)</f>
        <v>72973</v>
      </c>
    </row>
    <row r="117" spans="1:3" x14ac:dyDescent="0.3">
      <c r="A117" t="s">
        <v>111</v>
      </c>
      <c r="B117">
        <f>_xlfn.XLOOKUP(A117, Dati1!$A$3:$A$181, Dati1!$C$3:$C$181)</f>
        <v>10.7</v>
      </c>
      <c r="C117">
        <f>_xlfn.XLOOKUP(A117, Dati2!$A$3:$A$181, Dati2!$C$3:$C$181)</f>
        <v>54046</v>
      </c>
    </row>
    <row r="118" spans="1:3" x14ac:dyDescent="0.3">
      <c r="A118" t="s">
        <v>112</v>
      </c>
      <c r="B118">
        <f>_xlfn.XLOOKUP(A118, Dati1!$A$3:$A$181, Dati1!$C$3:$C$181)</f>
        <v>5.2</v>
      </c>
      <c r="C118">
        <f>_xlfn.XLOOKUP(A118, Dati2!$A$3:$A$181, Dati2!$C$3:$C$181)</f>
        <v>7601</v>
      </c>
    </row>
    <row r="119" spans="1:3" x14ac:dyDescent="0.3">
      <c r="A119" t="s">
        <v>113</v>
      </c>
      <c r="B119">
        <f>_xlfn.XLOOKUP(A119, Dati1!$A$3:$A$181, Dati1!$C$3:$C$181)</f>
        <v>0.5</v>
      </c>
      <c r="C119">
        <f>_xlfn.XLOOKUP(A119, Dati2!$A$3:$A$181, Dati2!$C$3:$C$181)</f>
        <v>16</v>
      </c>
    </row>
    <row r="120" spans="1:3" x14ac:dyDescent="0.3">
      <c r="A120" t="s">
        <v>114</v>
      </c>
      <c r="B120">
        <f>_xlfn.XLOOKUP(A120, Dati1!$A$3:$A$181, Dati1!$C$3:$C$181)</f>
        <v>13.4</v>
      </c>
      <c r="C120">
        <f>_xlfn.XLOOKUP(A120, Dati2!$A$3:$A$181, Dati2!$C$3:$C$181)</f>
        <v>6178</v>
      </c>
    </row>
    <row r="121" spans="1:3" x14ac:dyDescent="0.3">
      <c r="A121" t="s">
        <v>115</v>
      </c>
      <c r="B121">
        <f>_xlfn.XLOOKUP(A121, Dati1!$A$3:$A$181, Dati1!$C$3:$C$181)</f>
        <v>7.5</v>
      </c>
      <c r="C121">
        <f>_xlfn.XLOOKUP(A121, Dati2!$A$3:$A$181, Dati2!$C$3:$C$181)</f>
        <v>82655</v>
      </c>
    </row>
    <row r="122" spans="1:3" x14ac:dyDescent="0.3">
      <c r="A122" t="s">
        <v>116</v>
      </c>
      <c r="B122">
        <f>_xlfn.XLOOKUP(A122, Dati1!$A$3:$A$181, Dati1!$C$3:$C$181)</f>
        <v>0.8</v>
      </c>
      <c r="C122">
        <f>_xlfn.XLOOKUP(A122, Dati2!$A$3:$A$181, Dati2!$C$3:$C$181)</f>
        <v>42188</v>
      </c>
    </row>
    <row r="123" spans="1:3" x14ac:dyDescent="0.3">
      <c r="A123" t="s">
        <v>117</v>
      </c>
      <c r="B123">
        <f>_xlfn.XLOOKUP(A123, Dati1!$A$3:$A$181, Dati1!$C$3:$C$181)</f>
        <v>0.3</v>
      </c>
      <c r="C123">
        <f>_xlfn.XLOOKUP(A123, Dati2!$A$3:$A$181, Dati2!$C$3:$C$181)</f>
        <v>6836</v>
      </c>
    </row>
    <row r="124" spans="1:3" x14ac:dyDescent="0.3">
      <c r="A124" t="s">
        <v>118</v>
      </c>
      <c r="B124">
        <f>_xlfn.XLOOKUP(A124, Dati1!$A$3:$A$181, Dati1!$C$3:$C$181)</f>
        <v>7.9</v>
      </c>
      <c r="C124">
        <f>_xlfn.XLOOKUP(A124, Dati2!$A$3:$A$181, Dati2!$C$3:$C$181)</f>
        <v>40177</v>
      </c>
    </row>
    <row r="125" spans="1:3" x14ac:dyDescent="0.3">
      <c r="A125" t="s">
        <v>119</v>
      </c>
      <c r="B125">
        <f>_xlfn.XLOOKUP(A125, Dati1!$A$3:$A$181, Dati1!$C$3:$C$181)</f>
        <v>1.2</v>
      </c>
      <c r="C125">
        <f>_xlfn.XLOOKUP(A125, Dati2!$A$3:$A$181, Dati2!$C$3:$C$181)</f>
        <v>4516</v>
      </c>
    </row>
    <row r="126" spans="1:3" x14ac:dyDescent="0.3">
      <c r="A126" t="s">
        <v>120</v>
      </c>
      <c r="B126">
        <f>_xlfn.XLOOKUP(A126, Dati1!$A$3:$A$181, Dati1!$C$3:$C$181)</f>
        <v>7.2</v>
      </c>
      <c r="C126">
        <f>_xlfn.XLOOKUP(A126, Dati2!$A$3:$A$181, Dati2!$C$3:$C$181)</f>
        <v>15578</v>
      </c>
    </row>
    <row r="127" spans="1:3" x14ac:dyDescent="0.3">
      <c r="A127" t="s">
        <v>121</v>
      </c>
      <c r="B127">
        <f>_xlfn.XLOOKUP(A127, Dati1!$A$3:$A$181, Dati1!$C$3:$C$181)</f>
        <v>6.3</v>
      </c>
      <c r="C127">
        <f>_xlfn.XLOOKUP(A127, Dati2!$A$3:$A$181, Dati2!$C$3:$C$181)</f>
        <v>16132</v>
      </c>
    </row>
    <row r="128" spans="1:3" x14ac:dyDescent="0.3">
      <c r="A128" t="s">
        <v>122</v>
      </c>
      <c r="B128">
        <f>_xlfn.XLOOKUP(A128, Dati1!$A$3:$A$181, Dati1!$C$3:$C$181)</f>
        <v>6.6</v>
      </c>
      <c r="C128">
        <f>_xlfn.XLOOKUP(A128, Dati2!$A$3:$A$181, Dati2!$C$3:$C$181)</f>
        <v>1142</v>
      </c>
    </row>
    <row r="129" spans="1:3" x14ac:dyDescent="0.3">
      <c r="A129" t="s">
        <v>123</v>
      </c>
      <c r="B129">
        <f>_xlfn.XLOOKUP(A129, Dati1!$A$3:$A$181, Dati1!$C$3:$C$181)</f>
        <v>11.6</v>
      </c>
      <c r="C129">
        <f>_xlfn.XLOOKUP(A129, Dati2!$A$3:$A$181, Dati2!$C$3:$C$181)</f>
        <v>45343</v>
      </c>
    </row>
    <row r="130" spans="1:3" x14ac:dyDescent="0.3">
      <c r="A130" t="s">
        <v>124</v>
      </c>
      <c r="B130">
        <f>_xlfn.XLOOKUP(A130, Dati1!$A$3:$A$181, Dati1!$C$3:$C$181)</f>
        <v>12.3</v>
      </c>
      <c r="C130">
        <f>_xlfn.XLOOKUP(A130, Dati2!$A$3:$A$181, Dati2!$C$3:$C$181)</f>
        <v>44707</v>
      </c>
    </row>
    <row r="131" spans="1:3" x14ac:dyDescent="0.3">
      <c r="A131" t="s">
        <v>125</v>
      </c>
      <c r="B131">
        <f>_xlfn.XLOOKUP(A131, Dati1!$A$3:$A$181, Dati1!$C$3:$C$181)</f>
        <v>2</v>
      </c>
      <c r="C131">
        <f>_xlfn.XLOOKUP(A131, Dati2!$A$3:$A$181, Dati2!$C$3:$C$181)</f>
        <v>124834</v>
      </c>
    </row>
    <row r="132" spans="1:3" x14ac:dyDescent="0.3">
      <c r="A132" t="s">
        <v>126</v>
      </c>
      <c r="B132">
        <f>_xlfn.XLOOKUP(A132, Dati1!$A$3:$A$181, Dati1!$C$3:$C$181)</f>
        <v>12.6</v>
      </c>
      <c r="C132">
        <f>_xlfn.XLOOKUP(A132, Dati2!$A$3:$A$181, Dati2!$C$3:$C$181)</f>
        <v>41634</v>
      </c>
    </row>
    <row r="133" spans="1:3" x14ac:dyDescent="0.3">
      <c r="A133" t="s">
        <v>127</v>
      </c>
      <c r="B133">
        <f>_xlfn.XLOOKUP(A133, Dati1!$A$3:$A$181, Dati1!$C$3:$C$181)</f>
        <v>11.7</v>
      </c>
      <c r="C133">
        <f>_xlfn.XLOOKUP(A133, Dati2!$A$3:$A$181, Dati2!$C$3:$C$181)</f>
        <v>34837</v>
      </c>
    </row>
    <row r="134" spans="1:3" x14ac:dyDescent="0.3">
      <c r="A134" t="s">
        <v>128</v>
      </c>
      <c r="B134">
        <f>_xlfn.XLOOKUP(A134, Dati1!$A$3:$A$181, Dati1!$C$3:$C$181)</f>
        <v>9</v>
      </c>
      <c r="C134">
        <f>_xlfn.XLOOKUP(A134, Dati2!$A$3:$A$181, Dati2!$C$3:$C$181)</f>
        <v>309</v>
      </c>
    </row>
    <row r="135" spans="1:3" x14ac:dyDescent="0.3">
      <c r="A135" t="s">
        <v>129</v>
      </c>
      <c r="B135">
        <f>_xlfn.XLOOKUP(A135, Dati1!$A$3:$A$181, Dati1!$C$3:$C$181)</f>
        <v>9.4</v>
      </c>
      <c r="C135">
        <f>_xlfn.XLOOKUP(A135, Dati2!$A$3:$A$181, Dati2!$C$3:$C$181)</f>
        <v>29662</v>
      </c>
    </row>
    <row r="136" spans="1:3" x14ac:dyDescent="0.3">
      <c r="A136" t="s">
        <v>130</v>
      </c>
      <c r="B136">
        <f>_xlfn.XLOOKUP(A136, Dati1!$A$3:$A$181, Dati1!$C$3:$C$181)</f>
        <v>9.9</v>
      </c>
      <c r="C136">
        <f>_xlfn.XLOOKUP(A136, Dati2!$A$3:$A$181, Dati2!$C$3:$C$181)</f>
        <v>18435</v>
      </c>
    </row>
    <row r="137" spans="1:3" x14ac:dyDescent="0.3">
      <c r="A137" t="s">
        <v>131</v>
      </c>
      <c r="B137">
        <f>_xlfn.XLOOKUP(A137, Dati1!$A$3:$A$181, Dati1!$C$3:$C$181)</f>
        <v>8.1999999999999993</v>
      </c>
      <c r="C137">
        <f>_xlfn.XLOOKUP(A137, Dati2!$A$3:$A$181, Dati2!$C$3:$C$181)</f>
        <v>17793</v>
      </c>
    </row>
    <row r="138" spans="1:3" x14ac:dyDescent="0.3">
      <c r="A138" t="s">
        <v>132</v>
      </c>
      <c r="B138">
        <f>_xlfn.XLOOKUP(A138, Dati1!$A$3:$A$181, Dati1!$C$3:$C$181)</f>
        <v>2.5</v>
      </c>
      <c r="C138">
        <f>_xlfn.XLOOKUP(A138, Dati2!$A$3:$A$181, Dati2!$C$3:$C$181)</f>
        <v>6324</v>
      </c>
    </row>
    <row r="139" spans="1:3" x14ac:dyDescent="0.3">
      <c r="A139" t="s">
        <v>133</v>
      </c>
      <c r="B139">
        <f>_xlfn.XLOOKUP(A139, Dati1!$A$3:$A$181, Dati1!$C$3:$C$181)</f>
        <v>6.8</v>
      </c>
      <c r="C139">
        <f>_xlfn.XLOOKUP(A139, Dati2!$A$3:$A$181, Dati2!$C$3:$C$181)</f>
        <v>4874</v>
      </c>
    </row>
    <row r="140" spans="1:3" x14ac:dyDescent="0.3">
      <c r="A140" t="s">
        <v>134</v>
      </c>
      <c r="B140">
        <f>_xlfn.XLOOKUP(A140, Dati1!$A$3:$A$181, Dati1!$C$3:$C$181)</f>
        <v>0.2</v>
      </c>
      <c r="C140">
        <f>_xlfn.XLOOKUP(A140, Dati2!$A$3:$A$181, Dati2!$C$3:$C$181)</f>
        <v>64836</v>
      </c>
    </row>
    <row r="141" spans="1:3" x14ac:dyDescent="0.3">
      <c r="A141" t="s">
        <v>135</v>
      </c>
      <c r="B141">
        <f>_xlfn.XLOOKUP(A141, Dati1!$A$3:$A$181, Dati1!$C$3:$C$181)</f>
        <v>0.7</v>
      </c>
      <c r="C141">
        <f>_xlfn.XLOOKUP(A141, Dati2!$A$3:$A$181, Dati2!$C$3:$C$181)</f>
        <v>4515</v>
      </c>
    </row>
    <row r="142" spans="1:3" x14ac:dyDescent="0.3">
      <c r="A142" t="s">
        <v>136</v>
      </c>
      <c r="B142">
        <f>_xlfn.XLOOKUP(A142, Dati1!$A$3:$A$181, Dati1!$C$3:$C$181)</f>
        <v>11.1</v>
      </c>
      <c r="C142">
        <f>_xlfn.XLOOKUP(A142, Dati2!$A$3:$A$181, Dati2!$C$3:$C$181)</f>
        <v>25432</v>
      </c>
    </row>
    <row r="143" spans="1:3" x14ac:dyDescent="0.3">
      <c r="A143" t="s">
        <v>137</v>
      </c>
      <c r="B143">
        <f>_xlfn.XLOOKUP(A143, Dati1!$A$3:$A$181, Dati1!$C$3:$C$181)</f>
        <v>13.8</v>
      </c>
      <c r="C143">
        <f>_xlfn.XLOOKUP(A143, Dati2!$A$3:$A$181, Dati2!$C$3:$C$181)</f>
        <v>39662</v>
      </c>
    </row>
    <row r="144" spans="1:3" x14ac:dyDescent="0.3">
      <c r="A144" t="s">
        <v>138</v>
      </c>
      <c r="B144">
        <f>_xlfn.XLOOKUP(A144, Dati1!$A$3:$A$181, Dati1!$C$3:$C$181)</f>
        <v>5.7</v>
      </c>
      <c r="C144">
        <f>_xlfn.XLOOKUP(A144, Dati2!$A$3:$A$181, Dati2!$C$3:$C$181)</f>
        <v>2082</v>
      </c>
    </row>
    <row r="145" spans="1:3" x14ac:dyDescent="0.3">
      <c r="A145" t="s">
        <v>139</v>
      </c>
      <c r="B145">
        <f>_xlfn.XLOOKUP(A145, Dati1!$A$3:$A$181, Dati1!$C$3:$C$181)</f>
        <v>2.5</v>
      </c>
      <c r="C145">
        <f>_xlfn.XLOOKUP(A145, Dati2!$A$3:$A$181, Dati2!$C$3:$C$181)</f>
        <v>133895</v>
      </c>
    </row>
    <row r="146" spans="1:3" x14ac:dyDescent="0.3">
      <c r="A146" t="s">
        <v>140</v>
      </c>
      <c r="B146">
        <f>_xlfn.XLOOKUP(A146, Dati1!$A$3:$A$181, Dati1!$C$3:$C$181)</f>
        <v>11.5</v>
      </c>
      <c r="C146">
        <f>_xlfn.XLOOKUP(A146, Dati2!$A$3:$A$181, Dati2!$C$3:$C$181)</f>
        <v>41515</v>
      </c>
    </row>
    <row r="147" spans="1:3" x14ac:dyDescent="0.3">
      <c r="A147" t="s">
        <v>141</v>
      </c>
      <c r="B147">
        <f>_xlfn.XLOOKUP(A147, Dati1!$A$3:$A$181, Dati1!$C$3:$C$181)</f>
        <v>12.6</v>
      </c>
      <c r="C147">
        <f>_xlfn.XLOOKUP(A147, Dati2!$A$3:$A$181, Dati2!$C$3:$C$181)</f>
        <v>52641</v>
      </c>
    </row>
    <row r="148" spans="1:3" x14ac:dyDescent="0.3">
      <c r="A148" t="s">
        <v>142</v>
      </c>
      <c r="B148">
        <f>_xlfn.XLOOKUP(A148, Dati1!$A$3:$A$181, Dati1!$C$3:$C$181)</f>
        <v>1.4</v>
      </c>
      <c r="C148">
        <f>_xlfn.XLOOKUP(A148, Dati2!$A$3:$A$181, Dati2!$C$3:$C$181)</f>
        <v>2414</v>
      </c>
    </row>
    <row r="149" spans="1:3" x14ac:dyDescent="0.3">
      <c r="A149" t="s">
        <v>143</v>
      </c>
      <c r="B149">
        <f>_xlfn.XLOOKUP(A149, Dati1!$A$3:$A$181, Dati1!$C$3:$C$181)</f>
        <v>9.3000000000000007</v>
      </c>
      <c r="C149">
        <f>_xlfn.XLOOKUP(A149, Dati2!$A$3:$A$181, Dati2!$C$3:$C$181)</f>
        <v>16091</v>
      </c>
    </row>
    <row r="150" spans="1:3" x14ac:dyDescent="0.3">
      <c r="A150" t="s">
        <v>144</v>
      </c>
      <c r="B150">
        <f>_xlfn.XLOOKUP(A150, Dati1!$A$3:$A$181, Dati1!$C$3:$C$181)</f>
        <v>10.199999999999999</v>
      </c>
      <c r="C150">
        <f>_xlfn.XLOOKUP(A150, Dati2!$A$3:$A$181, Dati2!$C$3:$C$181)</f>
        <v>56706</v>
      </c>
    </row>
    <row r="151" spans="1:3" x14ac:dyDescent="0.3">
      <c r="A151" t="s">
        <v>145</v>
      </c>
      <c r="B151">
        <f>_xlfn.XLOOKUP(A151, Dati1!$A$3:$A$181, Dati1!$C$3:$C$181)</f>
        <v>10</v>
      </c>
      <c r="C151">
        <f>_xlfn.XLOOKUP(A151, Dati2!$A$3:$A$181, Dati2!$C$3:$C$181)</f>
        <v>49448</v>
      </c>
    </row>
    <row r="152" spans="1:3" x14ac:dyDescent="0.3">
      <c r="A152" t="s">
        <v>146</v>
      </c>
      <c r="B152">
        <f>_xlfn.XLOOKUP(A152, Dati1!$A$3:$A$181, Dati1!$C$3:$C$181)</f>
        <v>4.3</v>
      </c>
      <c r="C152">
        <f>_xlfn.XLOOKUP(A152, Dati2!$A$3:$A$181, Dati2!$C$3:$C$181)</f>
        <v>14223</v>
      </c>
    </row>
    <row r="153" spans="1:3" x14ac:dyDescent="0.3">
      <c r="A153" t="s">
        <v>147</v>
      </c>
      <c r="B153">
        <f>_xlfn.XLOOKUP(A153, Dati1!$A$3:$A$181, Dati1!$C$3:$C$181)</f>
        <v>0.5</v>
      </c>
      <c r="C153">
        <f>_xlfn.XLOOKUP(A153, Dati2!$A$3:$A$181, Dati2!$C$3:$C$181)</f>
        <v>4471</v>
      </c>
    </row>
    <row r="154" spans="1:3" x14ac:dyDescent="0.3">
      <c r="A154" t="s">
        <v>148</v>
      </c>
      <c r="B154">
        <f>_xlfn.XLOOKUP(A154, Dati1!$A$3:$A$181, Dati1!$C$3:$C$181)</f>
        <v>5.0999999999999996</v>
      </c>
      <c r="C154">
        <f>_xlfn.XLOOKUP(A154, Dati2!$A$3:$A$181, Dati2!$C$3:$C$181)</f>
        <v>18427</v>
      </c>
    </row>
    <row r="155" spans="1:3" x14ac:dyDescent="0.3">
      <c r="A155" t="s">
        <v>150</v>
      </c>
      <c r="B155">
        <f>_xlfn.XLOOKUP(A155, Dati1!$A$3:$A$181, Dati1!$C$3:$C$181)</f>
        <v>9.1999999999999993</v>
      </c>
      <c r="C155">
        <f>_xlfn.XLOOKUP(A155, Dati2!$A$3:$A$181, Dati2!$C$3:$C$181)</f>
        <v>65842</v>
      </c>
    </row>
    <row r="156" spans="1:3" x14ac:dyDescent="0.3">
      <c r="A156" t="s">
        <v>151</v>
      </c>
      <c r="B156">
        <f>_xlfn.XLOOKUP(A156, Dati1!$A$3:$A$181, Dati1!$C$3:$C$181)</f>
        <v>11.5</v>
      </c>
      <c r="C156">
        <f>_xlfn.XLOOKUP(A156, Dati2!$A$3:$A$181, Dati2!$C$3:$C$181)</f>
        <v>87963</v>
      </c>
    </row>
    <row r="157" spans="1:3" x14ac:dyDescent="0.3">
      <c r="A157" t="s">
        <v>149</v>
      </c>
      <c r="B157">
        <f>_xlfn.XLOOKUP(A157, Dati1!$A$3:$A$181, Dati1!$C$3:$C$181)</f>
        <v>0.3</v>
      </c>
      <c r="C157">
        <f>_xlfn.XLOOKUP(A157, Dati2!$A$3:$A$181, Dati2!$C$3:$C$181)</f>
        <v>6374</v>
      </c>
    </row>
    <row r="158" spans="1:3" x14ac:dyDescent="0.3">
      <c r="A158" t="s">
        <v>152</v>
      </c>
      <c r="B158">
        <f>_xlfn.XLOOKUP(A158, Dati1!$A$3:$A$181, Dati1!$C$3:$C$181)</f>
        <v>3.3</v>
      </c>
      <c r="C158">
        <f>_xlfn.XLOOKUP(A158, Dati2!$A$3:$A$181, Dati2!$C$3:$C$181)</f>
        <v>5293</v>
      </c>
    </row>
    <row r="159" spans="1:3" x14ac:dyDescent="0.3">
      <c r="A159" t="s">
        <v>153</v>
      </c>
      <c r="B159">
        <f>_xlfn.XLOOKUP(A159, Dati1!$A$3:$A$181, Dati1!$C$3:$C$181)</f>
        <v>9.4</v>
      </c>
      <c r="C159">
        <f>_xlfn.XLOOKUP(A159, Dati2!$A$3:$A$181, Dati2!$C$3:$C$181)</f>
        <v>36</v>
      </c>
    </row>
    <row r="160" spans="1:3" x14ac:dyDescent="0.3">
      <c r="A160" t="s">
        <v>154</v>
      </c>
      <c r="B160">
        <f>_xlfn.XLOOKUP(A160, Dati1!$A$3:$A$181, Dati1!$C$3:$C$181)</f>
        <v>8.3000000000000007</v>
      </c>
      <c r="C160">
        <f>_xlfn.XLOOKUP(A160, Dati2!$A$3:$A$181, Dati2!$C$3:$C$181)</f>
        <v>22675</v>
      </c>
    </row>
    <row r="161" spans="1:3" x14ac:dyDescent="0.3">
      <c r="A161" t="s">
        <v>156</v>
      </c>
      <c r="B161">
        <f>_xlfn.XLOOKUP(A161, Dati1!$A$3:$A$181, Dati1!$C$3:$C$181)</f>
        <v>3.1</v>
      </c>
      <c r="C161">
        <f>_xlfn.XLOOKUP(A161, Dati2!$A$3:$A$181, Dati2!$C$3:$C$181)</f>
        <v>2754</v>
      </c>
    </row>
    <row r="162" spans="1:3" x14ac:dyDescent="0.3">
      <c r="A162" t="s">
        <v>157</v>
      </c>
      <c r="B162">
        <f>_xlfn.XLOOKUP(A162, Dati1!$A$3:$A$181, Dati1!$C$3:$C$181)</f>
        <v>1.5</v>
      </c>
      <c r="C162">
        <f>_xlfn.XLOOKUP(A162, Dati2!$A$3:$A$181, Dati2!$C$3:$C$181)</f>
        <v>7125</v>
      </c>
    </row>
    <row r="163" spans="1:3" x14ac:dyDescent="0.3">
      <c r="A163" t="s">
        <v>158</v>
      </c>
      <c r="B163">
        <f>_xlfn.XLOOKUP(A163, Dati1!$A$3:$A$181, Dati1!$C$3:$C$181)</f>
        <v>8.4</v>
      </c>
      <c r="C163">
        <f>_xlfn.XLOOKUP(A163, Dati2!$A$3:$A$181, Dati2!$C$3:$C$181)</f>
        <v>32054</v>
      </c>
    </row>
    <row r="164" spans="1:3" x14ac:dyDescent="0.3">
      <c r="A164" t="s">
        <v>159</v>
      </c>
      <c r="B164">
        <f>_xlfn.XLOOKUP(A164, Dati1!$A$3:$A$181, Dati1!$C$3:$C$181)</f>
        <v>1.9</v>
      </c>
      <c r="C164">
        <f>_xlfn.XLOOKUP(A164, Dati2!$A$3:$A$181, Dati2!$C$3:$C$181)</f>
        <v>1327</v>
      </c>
    </row>
    <row r="165" spans="1:3" x14ac:dyDescent="0.3">
      <c r="A165" t="s">
        <v>160</v>
      </c>
      <c r="B165">
        <f>_xlfn.XLOOKUP(A165, Dati1!$A$3:$A$181, Dati1!$C$3:$C$181)</f>
        <v>2</v>
      </c>
      <c r="C165">
        <f>_xlfn.XLOOKUP(A165, Dati2!$A$3:$A$181, Dati2!$C$3:$C$181)</f>
        <v>41412</v>
      </c>
    </row>
    <row r="166" spans="1:3" x14ac:dyDescent="0.3">
      <c r="A166" t="s">
        <v>161</v>
      </c>
      <c r="B166">
        <f>_xlfn.XLOOKUP(A166, Dati1!$A$3:$A$181, Dati1!$C$3:$C$181)</f>
        <v>5.4</v>
      </c>
      <c r="C166">
        <f>_xlfn.XLOOKUP(A166, Dati2!$A$3:$A$181, Dati2!$C$3:$C$181)</f>
        <v>19974</v>
      </c>
    </row>
    <row r="167" spans="1:3" x14ac:dyDescent="0.3">
      <c r="A167" t="s">
        <v>162</v>
      </c>
      <c r="B167">
        <f>_xlfn.XLOOKUP(A167, Dati1!$A$3:$A$181, Dati1!$C$3:$C$181)</f>
        <v>1.7</v>
      </c>
      <c r="C167">
        <f>_xlfn.XLOOKUP(A167, Dati2!$A$3:$A$181, Dati2!$C$3:$C$181)</f>
        <v>5797</v>
      </c>
    </row>
    <row r="168" spans="1:3" x14ac:dyDescent="0.3">
      <c r="A168" t="s">
        <v>163</v>
      </c>
      <c r="B168">
        <f>_xlfn.XLOOKUP(A168, Dati1!$A$3:$A$181, Dati1!$C$3:$C$181)</f>
        <v>9.5</v>
      </c>
      <c r="C168">
        <f>_xlfn.XLOOKUP(A168, Dati2!$A$3:$A$181, Dati2!$C$3:$C$181)</f>
        <v>3224</v>
      </c>
    </row>
    <row r="169" spans="1:3" x14ac:dyDescent="0.3">
      <c r="A169" t="s">
        <v>164</v>
      </c>
      <c r="B169">
        <f>_xlfn.XLOOKUP(A169, Dati1!$A$3:$A$181, Dati1!$C$3:$C$181)</f>
        <v>8.6</v>
      </c>
      <c r="C169">
        <f>_xlfn.XLOOKUP(A169, Dati2!$A$3:$A$181, Dati2!$C$3:$C$181)</f>
        <v>13901</v>
      </c>
    </row>
    <row r="170" spans="1:3" x14ac:dyDescent="0.3">
      <c r="A170" t="s">
        <v>165</v>
      </c>
      <c r="B170">
        <f>_xlfn.XLOOKUP(A170, Dati1!$A$3:$A$181, Dati1!$C$3:$C$181)</f>
        <v>3.8</v>
      </c>
      <c r="C170">
        <f>_xlfn.XLOOKUP(A170, Dati2!$A$3:$A$181, Dati2!$C$3:$C$181)</f>
        <v>88221</v>
      </c>
    </row>
    <row r="171" spans="1:3" x14ac:dyDescent="0.3">
      <c r="A171" t="s">
        <v>166</v>
      </c>
      <c r="B171">
        <f>_xlfn.XLOOKUP(A171, Dati1!$A$3:$A$181, Dati1!$C$3:$C$181)</f>
        <v>11.4</v>
      </c>
      <c r="C171">
        <f>_xlfn.XLOOKUP(A171, Dati2!$A$3:$A$181, Dati2!$C$3:$C$181)</f>
        <v>56471</v>
      </c>
    </row>
    <row r="172" spans="1:3" x14ac:dyDescent="0.3">
      <c r="A172" t="s">
        <v>167</v>
      </c>
      <c r="B172">
        <f>_xlfn.XLOOKUP(A172, Dati1!$A$3:$A$181, Dati1!$C$3:$C$181)</f>
        <v>9.8000000000000007</v>
      </c>
      <c r="C172">
        <f>_xlfn.XLOOKUP(A172, Dati2!$A$3:$A$181, Dati2!$C$3:$C$181)</f>
        <v>80035</v>
      </c>
    </row>
    <row r="173" spans="1:3" x14ac:dyDescent="0.3">
      <c r="A173" t="s">
        <v>168</v>
      </c>
      <c r="B173">
        <f>_xlfn.XLOOKUP(A173, Dati1!$A$3:$A$181, Dati1!$C$3:$C$181)</f>
        <v>10.8</v>
      </c>
      <c r="C173">
        <f>_xlfn.XLOOKUP(A173, Dati2!$A$3:$A$181, Dati2!$C$3:$C$181)</f>
        <v>2874</v>
      </c>
    </row>
    <row r="174" spans="1:3" x14ac:dyDescent="0.3">
      <c r="A174" t="s">
        <v>169</v>
      </c>
      <c r="B174">
        <f>_xlfn.XLOOKUP(A174, Dati1!$A$3:$A$181, Dati1!$C$3:$C$181)</f>
        <v>2.7</v>
      </c>
      <c r="C174">
        <f>_xlfn.XLOOKUP(A174, Dati2!$A$3:$A$181, Dati2!$C$3:$C$181)</f>
        <v>10308</v>
      </c>
    </row>
    <row r="175" spans="1:3" x14ac:dyDescent="0.3">
      <c r="A175" t="s">
        <v>170</v>
      </c>
      <c r="B175">
        <f>_xlfn.XLOOKUP(A175, Dati1!$A$3:$A$181, Dati1!$C$3:$C$181)</f>
        <v>1</v>
      </c>
      <c r="C175">
        <f>_xlfn.XLOOKUP(A175, Dati2!$A$3:$A$181, Dati2!$C$3:$C$181)</f>
        <v>3001</v>
      </c>
    </row>
    <row r="176" spans="1:3" x14ac:dyDescent="0.3">
      <c r="A176" t="s">
        <v>171</v>
      </c>
      <c r="B176">
        <f>_xlfn.XLOOKUP(A176, Dati1!$A$3:$A$181, Dati1!$C$3:$C$181)</f>
        <v>5.6</v>
      </c>
      <c r="C176">
        <f>_xlfn.XLOOKUP(A176, Dati2!$A$3:$A$181, Dati2!$C$3:$C$181)</f>
        <v>8028</v>
      </c>
    </row>
    <row r="177" spans="1:3" x14ac:dyDescent="0.3">
      <c r="A177" t="s">
        <v>172</v>
      </c>
      <c r="B177">
        <f>_xlfn.XLOOKUP(A177, Dati1!$A$3:$A$181, Dati1!$C$3:$C$181)</f>
        <v>8.3000000000000007</v>
      </c>
      <c r="C177">
        <f>_xlfn.XLOOKUP(A177, Dati2!$A$3:$A$181, Dati2!$C$3:$C$181)</f>
        <v>14458</v>
      </c>
    </row>
    <row r="178" spans="1:3" x14ac:dyDescent="0.3">
      <c r="A178" t="s">
        <v>173</v>
      </c>
      <c r="B178">
        <f>_xlfn.XLOOKUP(A178, Dati1!$A$3:$A$181, Dati1!$C$3:$C$181)</f>
        <v>0.1</v>
      </c>
      <c r="C178">
        <f>_xlfn.XLOOKUP(A178, Dati2!$A$3:$A$181, Dati2!$C$3:$C$181)</f>
        <v>2042</v>
      </c>
    </row>
    <row r="179" spans="1:3" x14ac:dyDescent="0.3">
      <c r="A179" t="s">
        <v>174</v>
      </c>
      <c r="B179">
        <f>_xlfn.XLOOKUP(A179, Dati1!$A$3:$A$181, Dati1!$C$3:$C$181)</f>
        <v>4.8</v>
      </c>
      <c r="C179">
        <f>_xlfn.XLOOKUP(A179, Dati2!$A$3:$A$181, Dati2!$C$3:$C$181)</f>
        <v>4041</v>
      </c>
    </row>
    <row r="180" spans="1:3" x14ac:dyDescent="0.3">
      <c r="A180" t="s">
        <v>175</v>
      </c>
      <c r="B180">
        <f>_xlfn.XLOOKUP(A180, Dati1!$A$3:$A$181, Dati1!$C$3:$C$181)</f>
        <v>4.8</v>
      </c>
      <c r="C180">
        <f>_xlfn.XLOOKUP(A180, Dati2!$A$3:$A$181, Dati2!$C$3:$C$181)</f>
        <v>2627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C61A65-DD5A-40FD-8983-8568EBAF4F1B}">
  <dimension ref="A1:S52"/>
  <sheetViews>
    <sheetView topLeftCell="E1" workbookViewId="0">
      <selection activeCell="R3" sqref="R3:S14"/>
    </sheetView>
  </sheetViews>
  <sheetFormatPr defaultRowHeight="15.6" x14ac:dyDescent="0.3"/>
  <cols>
    <col min="1" max="3" width="10.09765625" customWidth="1"/>
    <col min="5" max="7" width="10.09765625" customWidth="1"/>
    <col min="9" max="11" width="10.09765625" customWidth="1"/>
    <col min="13" max="15" width="10.09765625" customWidth="1"/>
    <col min="17" max="19" width="10.09765625" customWidth="1"/>
  </cols>
  <sheetData>
    <row r="1" spans="1:19" x14ac:dyDescent="0.3">
      <c r="A1" t="s">
        <v>232</v>
      </c>
      <c r="B1" t="s">
        <v>233</v>
      </c>
      <c r="C1" t="s">
        <v>234</v>
      </c>
      <c r="E1" t="s">
        <v>232</v>
      </c>
      <c r="F1" t="s">
        <v>233</v>
      </c>
      <c r="G1" t="s">
        <v>234</v>
      </c>
      <c r="I1" t="s">
        <v>232</v>
      </c>
      <c r="J1" t="s">
        <v>233</v>
      </c>
      <c r="K1" t="s">
        <v>234</v>
      </c>
      <c r="M1" t="s">
        <v>232</v>
      </c>
      <c r="N1" t="s">
        <v>233</v>
      </c>
      <c r="O1" t="s">
        <v>234</v>
      </c>
      <c r="Q1" t="s">
        <v>232</v>
      </c>
      <c r="R1" t="s">
        <v>233</v>
      </c>
      <c r="S1" t="s">
        <v>234</v>
      </c>
    </row>
    <row r="2" spans="1:19" x14ac:dyDescent="0.3">
      <c r="A2" t="s">
        <v>178</v>
      </c>
      <c r="E2" t="s">
        <v>177</v>
      </c>
      <c r="I2" t="s">
        <v>184</v>
      </c>
      <c r="M2" t="s">
        <v>179</v>
      </c>
      <c r="Q2" t="s">
        <v>180</v>
      </c>
    </row>
    <row r="3" spans="1:19" x14ac:dyDescent="0.3">
      <c r="A3" t="s">
        <v>3</v>
      </c>
      <c r="B3">
        <f>_xlfn.XLOOKUP(A3, Dati1!$A$3:$A$181, Dati1!$C$3:$C$181)</f>
        <v>0.9</v>
      </c>
      <c r="C3">
        <f>_xlfn.XLOOKUP(A3, Dati2!$A$3:$A$181, Dati2!$C$3:$C$181)</f>
        <v>13507</v>
      </c>
      <c r="E3" t="s">
        <v>0</v>
      </c>
      <c r="F3">
        <f>_xlfn.XLOOKUP(E3, Dati1!$A$3:$A$181, Dati1!$C$3:$C$181)</f>
        <v>0.2</v>
      </c>
      <c r="G3">
        <f>_xlfn.XLOOKUP(E3, Dati2!$A$3:$A$181, Dati2!$C$3:$C$181)</f>
        <v>2456</v>
      </c>
      <c r="I3" t="s">
        <v>6</v>
      </c>
      <c r="J3">
        <f>_xlfn.XLOOKUP(I3, Dati1!$A$3:$A$181, Dati1!$C$3:$C$181)</f>
        <v>7</v>
      </c>
      <c r="K3">
        <f>_xlfn.XLOOKUP(I3, Dati2!$A$3:$A$181, Dati2!$C$3:$C$181)</f>
        <v>24012</v>
      </c>
      <c r="M3" t="s">
        <v>2</v>
      </c>
      <c r="N3">
        <f>_xlfn.XLOOKUP(M3, Dati1!$A$3:$A$181, Dati1!$C$3:$C$181)</f>
        <v>7.5</v>
      </c>
      <c r="O3">
        <f>_xlfn.XLOOKUP(M3, Dati2!$A$3:$A$181, Dati2!$C$3:$C$181)</f>
        <v>19029</v>
      </c>
      <c r="Q3" t="s">
        <v>9</v>
      </c>
      <c r="R3">
        <f>_xlfn.XLOOKUP(Q3, Dati1!$A$3:$A$181, Dati1!$C$3:$C$181)</f>
        <v>10.6</v>
      </c>
      <c r="S3">
        <f>_xlfn.XLOOKUP(Q3, Dati2!$A$3:$A$181, Dati2!$C$3:$C$181)</f>
        <v>65366</v>
      </c>
    </row>
    <row r="4" spans="1:19" x14ac:dyDescent="0.3">
      <c r="A4" t="s">
        <v>5</v>
      </c>
      <c r="B4">
        <f>_xlfn.XLOOKUP(A4, Dati1!$A$3:$A$181, Dati1!$C$3:$C$181)</f>
        <v>6.4</v>
      </c>
      <c r="C4">
        <f>_xlfn.XLOOKUP(A4, Dati2!$A$3:$A$181, Dati2!$C$3:$C$181)</f>
        <v>7222</v>
      </c>
      <c r="E4" t="s">
        <v>8</v>
      </c>
      <c r="F4">
        <f>_xlfn.XLOOKUP(E4, Dati1!$A$3:$A$181, Dati1!$C$3:$C$181)</f>
        <v>5.5</v>
      </c>
      <c r="G4">
        <f>_xlfn.XLOOKUP(E4, Dati2!$A$3:$A$181, Dati2!$C$3:$C$181)</f>
        <v>19489</v>
      </c>
      <c r="I4" t="s">
        <v>7</v>
      </c>
      <c r="J4">
        <f>_xlfn.XLOOKUP(I4, Dati1!$A$3:$A$181, Dati1!$C$3:$C$181)</f>
        <v>9.8000000000000007</v>
      </c>
      <c r="K4">
        <f>_xlfn.XLOOKUP(I4, Dati2!$A$3:$A$181, Dati2!$C$3:$C$181)</f>
        <v>27261</v>
      </c>
      <c r="M4" t="s">
        <v>4</v>
      </c>
      <c r="N4">
        <f>_xlfn.XLOOKUP(M4, Dati1!$A$3:$A$181, Dati1!$C$3:$C$181)</f>
        <v>11.3</v>
      </c>
      <c r="O4">
        <f>_xlfn.XLOOKUP(M4, Dati2!$A$3:$A$181, Dati2!$C$3:$C$181)</f>
        <v>68998</v>
      </c>
      <c r="Q4" t="s">
        <v>54</v>
      </c>
      <c r="R4">
        <f>_xlfn.XLOOKUP(Q4, Dati1!$A$3:$A$181, Dati1!$C$3:$C$181)</f>
        <v>3</v>
      </c>
      <c r="S4">
        <f>_xlfn.XLOOKUP(Q4, Dati2!$A$3:$A$181, Dati2!$C$3:$C$181)</f>
        <v>15727</v>
      </c>
    </row>
    <row r="5" spans="1:19" x14ac:dyDescent="0.3">
      <c r="A5" t="s">
        <v>18</v>
      </c>
      <c r="B5">
        <f>_xlfn.XLOOKUP(A5, Dati1!$A$3:$A$181, Dati1!$C$3:$C$181)</f>
        <v>3</v>
      </c>
      <c r="C5">
        <f>_xlfn.XLOOKUP(A5, Dati2!$A$3:$A$181, Dati2!$C$3:$C$181)</f>
        <v>43</v>
      </c>
      <c r="E5" t="s">
        <v>11</v>
      </c>
      <c r="F5">
        <f>_xlfn.XLOOKUP(E5, Dati1!$A$3:$A$181, Dati1!$C$3:$C$181)</f>
        <v>0.8</v>
      </c>
      <c r="G5">
        <f>_xlfn.XLOOKUP(E5, Dati2!$A$3:$A$181, Dati2!$C$3:$C$181)</f>
        <v>18669</v>
      </c>
      <c r="I5" t="s">
        <v>1</v>
      </c>
      <c r="J5">
        <f>_xlfn.XLOOKUP(I5, Dati1!$A$3:$A$181, Dati1!$C$3:$C$181)</f>
        <v>4.4000000000000004</v>
      </c>
      <c r="K5">
        <f>_xlfn.XLOOKUP(I5, Dati2!$A$3:$A$181, Dati2!$C$3:$C$181)</f>
        <v>43913</v>
      </c>
      <c r="M5" t="s">
        <v>10</v>
      </c>
      <c r="N5">
        <f>_xlfn.XLOOKUP(M5, Dati1!$A$3:$A$181, Dati1!$C$3:$C$181)</f>
        <v>11.6</v>
      </c>
      <c r="O5">
        <f>_xlfn.XLOOKUP(M5, Dati2!$A$3:$A$181, Dati2!$C$3:$C$181)</f>
        <v>69502</v>
      </c>
      <c r="Q5" t="s">
        <v>84</v>
      </c>
      <c r="R5">
        <f>_xlfn.XLOOKUP(Q5, Dati1!$A$3:$A$181, Dati1!$C$3:$C$181)</f>
        <v>0.4</v>
      </c>
      <c r="S5">
        <f>_xlfn.XLOOKUP(Q5, Dati2!$A$3:$A$181, Dati2!$C$3:$C$181)</f>
        <v>2381</v>
      </c>
    </row>
    <row r="6" spans="1:19" x14ac:dyDescent="0.3">
      <c r="A6" t="s">
        <v>21</v>
      </c>
      <c r="B6">
        <f>_xlfn.XLOOKUP(A6, Dati1!$A$3:$A$181, Dati1!$C$3:$C$181)</f>
        <v>8.4</v>
      </c>
      <c r="C6">
        <f>_xlfn.XLOOKUP(A6, Dati2!$A$3:$A$181, Dati2!$C$3:$C$181)</f>
        <v>19398</v>
      </c>
      <c r="E6" t="s">
        <v>12</v>
      </c>
      <c r="F6">
        <f>_xlfn.XLOOKUP(E6, Dati1!$A$3:$A$181, Dati1!$C$3:$C$181)</f>
        <v>1.9</v>
      </c>
      <c r="G6">
        <f>_xlfn.XLOOKUP(E6, Dati2!$A$3:$A$181, Dati2!$C$3:$C$181)</f>
        <v>60596</v>
      </c>
      <c r="I6" t="s">
        <v>13</v>
      </c>
      <c r="J6">
        <f>_xlfn.XLOOKUP(I6, Dati1!$A$3:$A$181, Dati1!$C$3:$C$181)</f>
        <v>9.6</v>
      </c>
      <c r="K6">
        <f>_xlfn.XLOOKUP(I6, Dati2!$A$3:$A$181, Dati2!$C$3:$C$181)</f>
        <v>18858</v>
      </c>
      <c r="M6" t="s">
        <v>15</v>
      </c>
      <c r="N6">
        <f>_xlfn.XLOOKUP(M6, Dati1!$A$3:$A$181, Dati1!$C$3:$C$181)</f>
        <v>11.2</v>
      </c>
      <c r="O6">
        <f>_xlfn.XLOOKUP(M6, Dati2!$A$3:$A$181, Dati2!$C$3:$C$181)</f>
        <v>23447</v>
      </c>
      <c r="Q6" t="s">
        <v>101</v>
      </c>
      <c r="R6">
        <f>_xlfn.XLOOKUP(Q6, Dati1!$A$3:$A$181, Dati1!$C$3:$C$181)</f>
        <v>2.5</v>
      </c>
      <c r="S6">
        <f>_xlfn.XLOOKUP(Q6, Dati2!$A$3:$A$181, Dati2!$C$3:$C$181)</f>
        <v>3931</v>
      </c>
    </row>
    <row r="7" spans="1:19" x14ac:dyDescent="0.3">
      <c r="A7" t="s">
        <v>25</v>
      </c>
      <c r="B7">
        <f>_xlfn.XLOOKUP(A7, Dati1!$A$3:$A$181, Dati1!$C$3:$C$181)</f>
        <v>8.1999999999999993</v>
      </c>
      <c r="C7">
        <f>_xlfn.XLOOKUP(A7, Dati2!$A$3:$A$181, Dati2!$C$3:$C$181)</f>
        <v>2726</v>
      </c>
      <c r="E7" t="s">
        <v>14</v>
      </c>
      <c r="F7">
        <f>_xlfn.XLOOKUP(E7, Dati1!$A$3:$A$181, Dati1!$C$3:$C$181)</f>
        <v>0.6</v>
      </c>
      <c r="G7">
        <f>_xlfn.XLOOKUP(E7, Dati2!$A$3:$A$181, Dati2!$C$3:$C$181)</f>
        <v>1417</v>
      </c>
      <c r="I7" t="s">
        <v>17</v>
      </c>
      <c r="J7">
        <f>_xlfn.XLOOKUP(I7, Dati1!$A$3:$A$181, Dati1!$C$3:$C$181)</f>
        <v>6.7</v>
      </c>
      <c r="K7">
        <f>_xlfn.XLOOKUP(I7, Dati2!$A$3:$A$181, Dati2!$C$3:$C$181)</f>
        <v>10939</v>
      </c>
      <c r="M7" t="s">
        <v>16</v>
      </c>
      <c r="N7">
        <f>_xlfn.XLOOKUP(M7, Dati1!$A$3:$A$181, Dati1!$C$3:$C$181)</f>
        <v>12.1</v>
      </c>
      <c r="O7">
        <f>_xlfn.XLOOKUP(M7, Dati2!$A$3:$A$181, Dati2!$C$3:$C$181)</f>
        <v>65501</v>
      </c>
      <c r="Q7" t="s">
        <v>109</v>
      </c>
      <c r="R7">
        <f>_xlfn.XLOOKUP(Q7, Dati1!$A$3:$A$181, Dati1!$C$3:$C$181)</f>
        <v>6</v>
      </c>
      <c r="S7">
        <f>_xlfn.XLOOKUP(Q7, Dati2!$A$3:$A$181, Dati2!$C$3:$C$181)</f>
        <v>11342</v>
      </c>
    </row>
    <row r="8" spans="1:19" x14ac:dyDescent="0.3">
      <c r="A8" t="s">
        <v>26</v>
      </c>
      <c r="B8">
        <f>_xlfn.XLOOKUP(A8, Dati1!$A$3:$A$181, Dati1!$C$3:$C$181)</f>
        <v>7.5</v>
      </c>
      <c r="C8">
        <f>_xlfn.XLOOKUP(A8, Dati2!$A$3:$A$181, Dati2!$C$3:$C$181)</f>
        <v>891</v>
      </c>
      <c r="E8" t="s">
        <v>23</v>
      </c>
      <c r="F8">
        <f>_xlfn.XLOOKUP(E8, Dati1!$A$3:$A$181, Dati1!$C$3:$C$181)</f>
        <v>0.4</v>
      </c>
      <c r="G8">
        <f>_xlfn.XLOOKUP(E8, Dati2!$A$3:$A$181, Dati2!$C$3:$C$181)</f>
        <v>75583</v>
      </c>
      <c r="I8" t="s">
        <v>19</v>
      </c>
      <c r="J8">
        <f>_xlfn.XLOOKUP(I8, Dati1!$A$3:$A$181, Dati1!$C$3:$C$181)</f>
        <v>4.8</v>
      </c>
      <c r="K8">
        <f>_xlfn.XLOOKUP(I8, Dati2!$A$3:$A$181, Dati2!$C$3:$C$181)</f>
        <v>10327</v>
      </c>
      <c r="M8" t="s">
        <v>20</v>
      </c>
      <c r="N8">
        <f>_xlfn.XLOOKUP(M8, Dati1!$A$3:$A$181, Dati1!$C$3:$C$181)</f>
        <v>6.4</v>
      </c>
      <c r="O8">
        <f>_xlfn.XLOOKUP(M8, Dati2!$A$3:$A$181, Dati2!$C$3:$C$181)</f>
        <v>19604</v>
      </c>
      <c r="Q8" t="s">
        <v>111</v>
      </c>
      <c r="R8">
        <f>_xlfn.XLOOKUP(Q8, Dati1!$A$3:$A$181, Dati1!$C$3:$C$181)</f>
        <v>10.7</v>
      </c>
      <c r="S8">
        <f>_xlfn.XLOOKUP(Q8, Dati2!$A$3:$A$181, Dati2!$C$3:$C$181)</f>
        <v>54046</v>
      </c>
    </row>
    <row r="9" spans="1:19" x14ac:dyDescent="0.3">
      <c r="A9" t="s">
        <v>28</v>
      </c>
      <c r="B9">
        <f>_xlfn.XLOOKUP(A9, Dati1!$A$3:$A$181, Dati1!$C$3:$C$181)</f>
        <v>8.9</v>
      </c>
      <c r="C9">
        <f>_xlfn.XLOOKUP(A9, Dati2!$A$3:$A$181, Dati2!$C$3:$C$181)</f>
        <v>4665</v>
      </c>
      <c r="E9" t="s">
        <v>27</v>
      </c>
      <c r="F9">
        <f>_xlfn.XLOOKUP(E9, Dati1!$A$3:$A$181, Dati1!$C$3:$C$181)</f>
        <v>6.7</v>
      </c>
      <c r="G9">
        <f>_xlfn.XLOOKUP(E9, Dati2!$A$3:$A$181, Dati2!$C$3:$C$181)</f>
        <v>6092</v>
      </c>
      <c r="I9" t="s">
        <v>22</v>
      </c>
      <c r="J9">
        <f>_xlfn.XLOOKUP(I9, Dati1!$A$3:$A$181, Dati1!$C$3:$C$181)</f>
        <v>7.8</v>
      </c>
      <c r="K9">
        <f>_xlfn.XLOOKUP(I9, Dati2!$A$3:$A$181, Dati2!$C$3:$C$181)</f>
        <v>18686</v>
      </c>
      <c r="M9" t="s">
        <v>24</v>
      </c>
      <c r="N9">
        <f>_xlfn.XLOOKUP(M9, Dati1!$A$3:$A$181, Dati1!$C$3:$C$181)</f>
        <v>12.7</v>
      </c>
      <c r="O9">
        <f>_xlfn.XLOOKUP(M9, Dati2!$A$3:$A$181, Dati2!$C$3:$C$181)</f>
        <v>32006</v>
      </c>
      <c r="Q9" t="s">
        <v>119</v>
      </c>
      <c r="R9">
        <f>_xlfn.XLOOKUP(Q9, Dati1!$A$3:$A$181, Dati1!$C$3:$C$181)</f>
        <v>1.2</v>
      </c>
      <c r="S9">
        <f>_xlfn.XLOOKUP(Q9, Dati2!$A$3:$A$181, Dati2!$C$3:$C$181)</f>
        <v>4516</v>
      </c>
    </row>
    <row r="10" spans="1:19" x14ac:dyDescent="0.3">
      <c r="A10" t="s">
        <v>30</v>
      </c>
      <c r="B10">
        <f>_xlfn.XLOOKUP(A10, Dati1!$A$3:$A$181, Dati1!$C$3:$C$181)</f>
        <v>5.7</v>
      </c>
      <c r="C10">
        <f>_xlfn.XLOOKUP(A10, Dati2!$A$3:$A$181, Dati2!$C$3:$C$181)</f>
        <v>9661</v>
      </c>
      <c r="E10" t="s">
        <v>34</v>
      </c>
      <c r="F10">
        <f>_xlfn.XLOOKUP(E10, Dati1!$A$3:$A$181, Dati1!$C$3:$C$181)</f>
        <v>7.2</v>
      </c>
      <c r="G10">
        <f>_xlfn.XLOOKUP(E10, Dati2!$A$3:$A$181, Dati2!$C$3:$C$181)</f>
        <v>23382</v>
      </c>
      <c r="I10" t="s">
        <v>29</v>
      </c>
      <c r="J10">
        <f>_xlfn.XLOOKUP(I10, Dati1!$A$3:$A$181, Dati1!$C$3:$C$181)</f>
        <v>8.9</v>
      </c>
      <c r="K10">
        <f>_xlfn.XLOOKUP(I10, Dati2!$A$3:$A$181, Dati2!$C$3:$C$181)</f>
        <v>60177</v>
      </c>
      <c r="M10" t="s">
        <v>40</v>
      </c>
      <c r="N10">
        <f>_xlfn.XLOOKUP(M10, Dati1!$A$3:$A$181, Dati1!$C$3:$C$181)</f>
        <v>8.9</v>
      </c>
      <c r="O10">
        <f>_xlfn.XLOOKUP(M10, Dati2!$A$3:$A$181, Dati2!$C$3:$C$181)</f>
        <v>42531</v>
      </c>
      <c r="Q10" t="s">
        <v>132</v>
      </c>
      <c r="R10">
        <f>_xlfn.XLOOKUP(Q10, Dati1!$A$3:$A$181, Dati1!$C$3:$C$181)</f>
        <v>2.5</v>
      </c>
      <c r="S10">
        <f>_xlfn.XLOOKUP(Q10, Dati2!$A$3:$A$181, Dati2!$C$3:$C$181)</f>
        <v>6324</v>
      </c>
    </row>
    <row r="11" spans="1:19" x14ac:dyDescent="0.3">
      <c r="A11" t="s">
        <v>31</v>
      </c>
      <c r="B11">
        <f>_xlfn.XLOOKUP(A11, Dati1!$A$3:$A$181, Dati1!$C$3:$C$181)</f>
        <v>3.3</v>
      </c>
      <c r="C11">
        <f>_xlfn.XLOOKUP(A11, Dati2!$A$3:$A$181, Dati2!$C$3:$C$181)</f>
        <v>1127</v>
      </c>
      <c r="E11" t="s">
        <v>41</v>
      </c>
      <c r="F11">
        <f>_xlfn.XLOOKUP(E11, Dati1!$A$3:$A$181, Dati1!$C$3:$C$181)</f>
        <v>10.8</v>
      </c>
      <c r="G11">
        <f>_xlfn.XLOOKUP(E11, Dati2!$A$3:$A$181, Dati2!$C$3:$C$181)</f>
        <v>54611</v>
      </c>
      <c r="I11" t="s">
        <v>33</v>
      </c>
      <c r="J11">
        <f>_xlfn.XLOOKUP(I11, Dati1!$A$3:$A$181, Dati1!$C$3:$C$181)</f>
        <v>9.3000000000000007</v>
      </c>
      <c r="K11">
        <f>_xlfn.XLOOKUP(I11, Dati2!$A$3:$A$181, Dati2!$C$3:$C$181)</f>
        <v>29613</v>
      </c>
      <c r="M11" t="s">
        <v>42</v>
      </c>
      <c r="N11">
        <f>_xlfn.XLOOKUP(M11, Dati1!$A$3:$A$181, Dati1!$C$3:$C$181)</f>
        <v>14.4</v>
      </c>
      <c r="O11">
        <f>_xlfn.XLOOKUP(M11, Dati2!$A$3:$A$181, Dati2!$C$3:$C$181)</f>
        <v>50961</v>
      </c>
      <c r="Q11" t="s">
        <v>142</v>
      </c>
      <c r="R11">
        <f>_xlfn.XLOOKUP(Q11, Dati1!$A$3:$A$181, Dati1!$C$3:$C$181)</f>
        <v>1.4</v>
      </c>
      <c r="S11">
        <f>_xlfn.XLOOKUP(Q11, Dati2!$A$3:$A$181, Dati2!$C$3:$C$181)</f>
        <v>2414</v>
      </c>
    </row>
    <row r="12" spans="1:19" x14ac:dyDescent="0.3">
      <c r="A12" t="s">
        <v>32</v>
      </c>
      <c r="B12">
        <f>_xlfn.XLOOKUP(A12, Dati1!$A$3:$A$181, Dati1!$C$3:$C$181)</f>
        <v>1.5</v>
      </c>
      <c r="C12">
        <f>_xlfn.XLOOKUP(A12, Dati2!$A$3:$A$181, Dati2!$C$3:$C$181)</f>
        <v>1787</v>
      </c>
      <c r="E12" t="s">
        <v>155</v>
      </c>
      <c r="F12">
        <f>_xlfn.XLOOKUP(E12, Dati1!$A$3:$A$181, Dati1!$C$3:$C$181)</f>
        <v>2.1</v>
      </c>
      <c r="G12">
        <f>_xlfn.XLOOKUP(E12, Dati2!$A$3:$A$181, Dati2!$C$3:$C$181)</f>
        <v>3637</v>
      </c>
      <c r="I12" t="s">
        <v>35</v>
      </c>
      <c r="J12">
        <f>_xlfn.XLOOKUP(I12, Dati1!$A$3:$A$181, Dati1!$C$3:$C$181)</f>
        <v>5.8</v>
      </c>
      <c r="K12">
        <f>_xlfn.XLOOKUP(I12, Dati2!$A$3:$A$181, Dati2!$C$3:$C$181)</f>
        <v>1946</v>
      </c>
      <c r="M12" t="s">
        <v>43</v>
      </c>
      <c r="N12">
        <f>_xlfn.XLOOKUP(M12, Dati1!$A$3:$A$181, Dati1!$C$3:$C$181)</f>
        <v>10.4</v>
      </c>
      <c r="O12">
        <f>_xlfn.XLOOKUP(M12, Dati2!$A$3:$A$181, Dati2!$C$3:$C$181)</f>
        <v>73386</v>
      </c>
      <c r="Q12" t="s">
        <v>157</v>
      </c>
      <c r="R12">
        <f>_xlfn.XLOOKUP(Q12, Dati1!$A$3:$A$181, Dati1!$C$3:$C$181)</f>
        <v>1.5</v>
      </c>
      <c r="S12">
        <f>_xlfn.XLOOKUP(Q12, Dati2!$A$3:$A$181, Dati2!$C$3:$C$181)</f>
        <v>7125</v>
      </c>
    </row>
    <row r="13" spans="1:19" x14ac:dyDescent="0.3">
      <c r="A13" t="s">
        <v>36</v>
      </c>
      <c r="B13">
        <f>_xlfn.XLOOKUP(A13, Dati1!$A$3:$A$181, Dati1!$C$3:$C$181)</f>
        <v>0.9</v>
      </c>
      <c r="C13">
        <f>_xlfn.XLOOKUP(A13, Dati2!$A$3:$A$181, Dati2!$C$3:$C$181)</f>
        <v>3463</v>
      </c>
      <c r="E13" t="s">
        <v>59</v>
      </c>
      <c r="F13">
        <f>_xlfn.XLOOKUP(E13, Dati1!$A$3:$A$181, Dati1!$C$3:$C$181)</f>
        <v>9.8000000000000007</v>
      </c>
      <c r="G13">
        <f>_xlfn.XLOOKUP(E13, Dati2!$A$3:$A$181, Dati2!$C$3:$C$181)</f>
        <v>21922</v>
      </c>
      <c r="I13" t="s">
        <v>38</v>
      </c>
      <c r="J13">
        <f>_xlfn.XLOOKUP(I13, Dati1!$A$3:$A$181, Dati1!$C$3:$C$181)</f>
        <v>4.8</v>
      </c>
      <c r="K13">
        <f>_xlfn.XLOOKUP(I13, Dati2!$A$3:$A$181, Dati2!$C$3:$C$181)</f>
        <v>26422</v>
      </c>
      <c r="M13" t="s">
        <v>183</v>
      </c>
      <c r="N13">
        <f>_xlfn.XLOOKUP(M13, Dati1!$A$3:$A$181, Dati1!$C$3:$C$181)</f>
        <v>11.6</v>
      </c>
      <c r="O13">
        <f>_xlfn.XLOOKUP(M13, Dati2!$A$3:$A$181, Dati2!$C$3:$C$181)</f>
        <v>46385</v>
      </c>
      <c r="Q13" t="s">
        <v>162</v>
      </c>
      <c r="R13">
        <f>_xlfn.XLOOKUP(Q13, Dati1!$A$3:$A$181, Dati1!$C$3:$C$181)</f>
        <v>1.7</v>
      </c>
      <c r="S13">
        <f>_xlfn.XLOOKUP(Q13, Dati2!$A$3:$A$181, Dati2!$C$3:$C$181)</f>
        <v>5797</v>
      </c>
    </row>
    <row r="14" spans="1:19" x14ac:dyDescent="0.3">
      <c r="A14" t="s">
        <v>37</v>
      </c>
      <c r="B14">
        <f>_xlfn.XLOOKUP(A14, Dati1!$A$3:$A$181, Dati1!$C$3:$C$181)</f>
        <v>7.8</v>
      </c>
      <c r="C14">
        <f>_xlfn.XLOOKUP(A14, Dati2!$A$3:$A$181, Dati2!$C$3:$C$181)</f>
        <v>5155</v>
      </c>
      <c r="E14" t="s">
        <v>72</v>
      </c>
      <c r="F14">
        <f>_xlfn.XLOOKUP(E14, Dati1!$A$3:$A$181, Dati1!$C$3:$C$181)</f>
        <v>5.7</v>
      </c>
      <c r="G14">
        <f>_xlfn.XLOOKUP(E14, Dati2!$A$3:$A$181, Dati2!$C$3:$C$181)</f>
        <v>9073</v>
      </c>
      <c r="I14" t="s">
        <v>45</v>
      </c>
      <c r="J14">
        <f>_xlfn.XLOOKUP(I14, Dati1!$A$3:$A$181, Dati1!$C$3:$C$181)</f>
        <v>8.1999999999999993</v>
      </c>
      <c r="K14">
        <f>_xlfn.XLOOKUP(I14, Dati2!$A$3:$A$181, Dati2!$C$3:$C$181)</f>
        <v>14161</v>
      </c>
      <c r="M14" t="s">
        <v>55</v>
      </c>
      <c r="N14">
        <f>_xlfn.XLOOKUP(M14, Dati1!$A$3:$A$181, Dati1!$C$3:$C$181)</f>
        <v>10.7</v>
      </c>
      <c r="O14">
        <f>_xlfn.XLOOKUP(M14, Dati2!$A$3:$A$181, Dati2!$C$3:$C$181)</f>
        <v>60897</v>
      </c>
      <c r="Q14" t="s">
        <v>170</v>
      </c>
      <c r="R14">
        <f>_xlfn.XLOOKUP(Q14, Dati1!$A$3:$A$181, Dati1!$C$3:$C$181)</f>
        <v>1</v>
      </c>
      <c r="S14">
        <f>_xlfn.XLOOKUP(Q14, Dati2!$A$3:$A$181, Dati2!$C$3:$C$181)</f>
        <v>3001</v>
      </c>
    </row>
    <row r="15" spans="1:19" x14ac:dyDescent="0.3">
      <c r="A15" t="s">
        <v>44</v>
      </c>
      <c r="B15">
        <f>_xlfn.XLOOKUP(A15, Dati1!$A$3:$A$181, Dati1!$C$3:$C$181)</f>
        <v>0.5</v>
      </c>
      <c r="C15">
        <f>_xlfn.XLOOKUP(A15, Dati2!$A$3:$A$181, Dati2!$C$3:$C$181)</f>
        <v>6894</v>
      </c>
      <c r="E15" t="s">
        <v>73</v>
      </c>
      <c r="F15">
        <f>_xlfn.XLOOKUP(E15, Dati1!$A$3:$A$181, Dati1!$C$3:$C$181)</f>
        <v>0.8</v>
      </c>
      <c r="G15">
        <f>_xlfn.XLOOKUP(E15, Dati2!$A$3:$A$181, Dati2!$C$3:$C$181)</f>
        <v>15855</v>
      </c>
      <c r="I15" t="s">
        <v>46</v>
      </c>
      <c r="J15">
        <f>_xlfn.XLOOKUP(I15, Dati1!$A$3:$A$181, Dati1!$C$3:$C$181)</f>
        <v>6.9</v>
      </c>
      <c r="K15">
        <f>_xlfn.XLOOKUP(I15, Dati2!$A$3:$A$181, Dati2!$C$3:$C$181)</f>
        <v>25896</v>
      </c>
      <c r="M15" t="s">
        <v>56</v>
      </c>
      <c r="N15">
        <f>_xlfn.XLOOKUP(M15, Dati1!$A$3:$A$181, Dati1!$C$3:$C$181)</f>
        <v>12.6</v>
      </c>
      <c r="O15">
        <f>_xlfn.XLOOKUP(M15, Dati2!$A$3:$A$181, Dati2!$C$3:$C$181)</f>
        <v>58828</v>
      </c>
    </row>
    <row r="16" spans="1:19" x14ac:dyDescent="0.3">
      <c r="A16" t="s">
        <v>47</v>
      </c>
      <c r="B16">
        <f>_xlfn.XLOOKUP(A16, Dati1!$A$3:$A$181, Dati1!$C$3:$C$181)</f>
        <v>2.6</v>
      </c>
      <c r="C16">
        <f>_xlfn.XLOOKUP(A16, Dati2!$A$3:$A$181, Dati2!$C$3:$C$181)</f>
        <v>1474</v>
      </c>
      <c r="E16" t="s">
        <v>74</v>
      </c>
      <c r="F16">
        <f>_xlfn.XLOOKUP(E16, Dati1!$A$3:$A$181, Dati1!$C$3:$C$181)</f>
        <v>1</v>
      </c>
      <c r="G16">
        <f>_xlfn.XLOOKUP(E16, Dati2!$A$3:$A$181, Dati2!$C$3:$C$181)</f>
        <v>19548</v>
      </c>
      <c r="I16" t="s">
        <v>48</v>
      </c>
      <c r="J16">
        <f>_xlfn.XLOOKUP(I16, Dati1!$A$3:$A$181, Dati1!$C$3:$C$181)</f>
        <v>4.4000000000000004</v>
      </c>
      <c r="K16">
        <f>_xlfn.XLOOKUP(I16, Dati2!$A$3:$A$181, Dati2!$C$3:$C$181)</f>
        <v>13513</v>
      </c>
      <c r="M16" t="s">
        <v>60</v>
      </c>
      <c r="N16">
        <f>_xlfn.XLOOKUP(M16, Dati1!$A$3:$A$181, Dati1!$C$3:$C$181)</f>
        <v>13.4</v>
      </c>
      <c r="O16">
        <f>_xlfn.XLOOKUP(M16, Dati2!$A$3:$A$181, Dati2!$C$3:$C$181)</f>
        <v>66132</v>
      </c>
    </row>
    <row r="17" spans="1:15" x14ac:dyDescent="0.3">
      <c r="A17" t="s">
        <v>49</v>
      </c>
      <c r="B17">
        <f>_xlfn.XLOOKUP(A17, Dati1!$A$3:$A$181, Dati1!$C$3:$C$181)</f>
        <v>0.4</v>
      </c>
      <c r="C17">
        <f>_xlfn.XLOOKUP(A17, Dati2!$A$3:$A$181, Dati2!$C$3:$C$181)</f>
        <v>16979</v>
      </c>
      <c r="E17" t="s">
        <v>75</v>
      </c>
      <c r="F17">
        <f>_xlfn.XLOOKUP(E17, Dati1!$A$3:$A$181, Dati1!$C$3:$C$181)</f>
        <v>0.4</v>
      </c>
      <c r="G17">
        <f>_xlfn.XLOOKUP(E17, Dati2!$A$3:$A$181, Dati2!$C$3:$C$181)</f>
        <v>12927</v>
      </c>
      <c r="I17" t="s">
        <v>51</v>
      </c>
      <c r="J17">
        <f>_xlfn.XLOOKUP(I17, Dati1!$A$3:$A$181, Dati1!$C$3:$C$181)</f>
        <v>3.7</v>
      </c>
      <c r="K17">
        <f>_xlfn.XLOOKUP(I17, Dati2!$A$3:$A$181, Dati2!$C$3:$C$181)</f>
        <v>11647</v>
      </c>
      <c r="M17" t="s">
        <v>62</v>
      </c>
      <c r="N17">
        <f>_xlfn.XLOOKUP(M17, Dati1!$A$3:$A$181, Dati1!$C$3:$C$181)</f>
        <v>10.4</v>
      </c>
      <c r="O17">
        <f>_xlfn.XLOOKUP(M17, Dati2!$A$3:$A$181, Dati2!$C$3:$C$181)</f>
        <v>39478</v>
      </c>
    </row>
    <row r="18" spans="1:15" x14ac:dyDescent="0.3">
      <c r="A18" t="s">
        <v>50</v>
      </c>
      <c r="B18">
        <f>_xlfn.XLOOKUP(A18, Dati1!$A$3:$A$181, Dati1!$C$3:$C$181)</f>
        <v>11.3</v>
      </c>
      <c r="C18">
        <f>_xlfn.XLOOKUP(A18, Dati2!$A$3:$A$181, Dati2!$C$3:$C$181)</f>
        <v>1851</v>
      </c>
      <c r="E18" t="s">
        <v>77</v>
      </c>
      <c r="F18">
        <f>_xlfn.XLOOKUP(E18, Dati1!$A$3:$A$181, Dati1!$C$3:$C$181)</f>
        <v>3.8</v>
      </c>
      <c r="G18">
        <f>_xlfn.XLOOKUP(E18, Dati2!$A$3:$A$181, Dati2!$C$3:$C$181)</f>
        <v>54997</v>
      </c>
      <c r="I18" t="s">
        <v>63</v>
      </c>
      <c r="J18">
        <f>_xlfn.XLOOKUP(I18, Dati1!$A$3:$A$181, Dati1!$C$3:$C$181)</f>
        <v>9.3000000000000007</v>
      </c>
      <c r="K18">
        <f>_xlfn.XLOOKUP(I18, Dati2!$A$3:$A$181, Dati2!$C$3:$C$181)</f>
        <v>20075</v>
      </c>
      <c r="M18" t="s">
        <v>70</v>
      </c>
      <c r="N18">
        <f>_xlfn.XLOOKUP(M18, Dati1!$A$3:$A$181, Dati1!$C$3:$C$181)</f>
        <v>11.4</v>
      </c>
      <c r="O18">
        <f>_xlfn.XLOOKUP(M18, Dati2!$A$3:$A$181, Dati2!$C$3:$C$181)</f>
        <v>43907</v>
      </c>
    </row>
    <row r="19" spans="1:15" x14ac:dyDescent="0.3">
      <c r="A19" t="s">
        <v>52</v>
      </c>
      <c r="B19">
        <f>_xlfn.XLOOKUP(A19, Dati1!$A$3:$A$181, Dati1!$C$3:$C$181)</f>
        <v>1.3</v>
      </c>
      <c r="C19">
        <f>_xlfn.XLOOKUP(A19, Dati2!$A$3:$A$181, Dati2!$C$3:$C$181)</f>
        <v>2188</v>
      </c>
      <c r="E19" t="s">
        <v>80</v>
      </c>
      <c r="F19">
        <f>_xlfn.XLOOKUP(E19, Dati1!$A$3:$A$181, Dati1!$C$3:$C$181)</f>
        <v>8</v>
      </c>
      <c r="G19">
        <f>_xlfn.XLOOKUP(E19, Dati2!$A$3:$A$181, Dati2!$C$3:$C$181)</f>
        <v>51809</v>
      </c>
      <c r="I19" t="s">
        <v>64</v>
      </c>
      <c r="J19">
        <f>_xlfn.XLOOKUP(I19, Dati1!$A$3:$A$181, Dati1!$C$3:$C$181)</f>
        <v>2.4</v>
      </c>
      <c r="K19">
        <f>_xlfn.XLOOKUP(I19, Dati2!$A$3:$A$181, Dati2!$C$3:$C$181)</f>
        <v>10546</v>
      </c>
      <c r="M19" t="s">
        <v>71</v>
      </c>
      <c r="N19">
        <f>_xlfn.XLOOKUP(M19, Dati1!$A$3:$A$181, Dati1!$C$3:$C$181)</f>
        <v>9.1</v>
      </c>
      <c r="O19">
        <f>_xlfn.XLOOKUP(M19, Dati2!$A$3:$A$181, Dati2!$C$3:$C$181)</f>
        <v>69779</v>
      </c>
    </row>
    <row r="20" spans="1:15" x14ac:dyDescent="0.3">
      <c r="A20" t="s">
        <v>182</v>
      </c>
      <c r="B20">
        <f>_xlfn.XLOOKUP(A20, Dati1!$A$3:$A$181, Dati1!$C$3:$C$181)</f>
        <v>9.9</v>
      </c>
      <c r="C20">
        <f>_xlfn.XLOOKUP(A20, Dati2!$A$3:$A$181, Dati2!$C$3:$C$181)</f>
        <v>11492</v>
      </c>
      <c r="E20" t="s">
        <v>81</v>
      </c>
      <c r="F20">
        <f>_xlfn.XLOOKUP(E20, Dati1!$A$3:$A$181, Dati1!$C$3:$C$181)</f>
        <v>0.7</v>
      </c>
      <c r="G20">
        <f>_xlfn.XLOOKUP(E20, Dati2!$A$3:$A$181, Dati2!$C$3:$C$181)</f>
        <v>12893</v>
      </c>
      <c r="I20" t="s">
        <v>67</v>
      </c>
      <c r="J20">
        <f>_xlfn.XLOOKUP(I20, Dati1!$A$3:$A$181, Dati1!$C$3:$C$181)</f>
        <v>6.3</v>
      </c>
      <c r="K20">
        <f>_xlfn.XLOOKUP(I20, Dati2!$A$3:$A$181, Dati2!$C$3:$C$181)</f>
        <v>60648</v>
      </c>
      <c r="M20" t="s">
        <v>76</v>
      </c>
      <c r="N20">
        <f>_xlfn.XLOOKUP(M20, Dati1!$A$3:$A$181, Dati1!$C$3:$C$181)</f>
        <v>13</v>
      </c>
      <c r="O20">
        <f>_xlfn.XLOOKUP(M20, Dati2!$A$3:$A$181, Dati2!$C$3:$C$181)</f>
        <v>145196</v>
      </c>
    </row>
    <row r="21" spans="1:15" x14ac:dyDescent="0.3">
      <c r="A21" t="s">
        <v>53</v>
      </c>
      <c r="B21">
        <f>_xlfn.XLOOKUP(A21, Dati1!$A$3:$A$181, Dati1!$C$3:$C$181)</f>
        <v>2.8</v>
      </c>
      <c r="C21">
        <f>_xlfn.XLOOKUP(A21, Dati2!$A$3:$A$181, Dati2!$C$3:$C$181)</f>
        <v>3724</v>
      </c>
      <c r="E21" t="s">
        <v>82</v>
      </c>
      <c r="F21">
        <f>_xlfn.XLOOKUP(E21, Dati1!$A$3:$A$181, Dati1!$C$3:$C$181)</f>
        <v>7.7</v>
      </c>
      <c r="G21">
        <f>_xlfn.XLOOKUP(E21, Dati2!$A$3:$A$181, Dati2!$C$3:$C$181)</f>
        <v>32688</v>
      </c>
      <c r="I21" t="s">
        <v>68</v>
      </c>
      <c r="J21">
        <f>_xlfn.XLOOKUP(I21, Dati1!$A$3:$A$181, Dati1!$C$3:$C$181)</f>
        <v>5.8</v>
      </c>
      <c r="K21">
        <f>_xlfn.XLOOKUP(I21, Dati2!$A$3:$A$181, Dati2!$C$3:$C$181)</f>
        <v>3248</v>
      </c>
      <c r="M21" t="s">
        <v>78</v>
      </c>
      <c r="N21">
        <f>_xlfn.XLOOKUP(M21, Dati1!$A$3:$A$181, Dati1!$C$3:$C$181)</f>
        <v>7.5</v>
      </c>
      <c r="O21">
        <f>_xlfn.XLOOKUP(M21, Dati2!$A$3:$A$181, Dati2!$C$3:$C$181)</f>
        <v>54216</v>
      </c>
    </row>
    <row r="22" spans="1:15" x14ac:dyDescent="0.3">
      <c r="A22" t="s">
        <v>57</v>
      </c>
      <c r="B22">
        <f>_xlfn.XLOOKUP(A22, Dati1!$A$3:$A$181, Dati1!$C$3:$C$181)</f>
        <v>11.5</v>
      </c>
      <c r="C22">
        <f>_xlfn.XLOOKUP(A22, Dati2!$A$3:$A$181, Dati2!$C$3:$C$181)</f>
        <v>19197</v>
      </c>
      <c r="E22" t="s">
        <v>85</v>
      </c>
      <c r="F22">
        <f>_xlfn.XLOOKUP(E22, Dati1!$A$3:$A$181, Dati1!$C$3:$C$181)</f>
        <v>6.2</v>
      </c>
      <c r="G22">
        <f>_xlfn.XLOOKUP(E22, Dati2!$A$3:$A$181, Dati2!$C$3:$C$181)</f>
        <v>625</v>
      </c>
      <c r="I22" t="s">
        <v>69</v>
      </c>
      <c r="J22">
        <f>_xlfn.XLOOKUP(I22, Dati1!$A$3:$A$181, Dati1!$C$3:$C$181)</f>
        <v>4</v>
      </c>
      <c r="K22">
        <f>_xlfn.XLOOKUP(I22, Dati2!$A$3:$A$181, Dati2!$C$3:$C$181)</f>
        <v>7228</v>
      </c>
      <c r="M22" t="s">
        <v>87</v>
      </c>
      <c r="N22">
        <f>_xlfn.XLOOKUP(M22, Dati1!$A$3:$A$181, Dati1!$C$3:$C$181)</f>
        <v>12.9</v>
      </c>
      <c r="O22">
        <f>_xlfn.XLOOKUP(M22, Dati2!$A$3:$A$181, Dati2!$C$3:$C$181)</f>
        <v>40256</v>
      </c>
    </row>
    <row r="23" spans="1:15" x14ac:dyDescent="0.3">
      <c r="A23" t="s">
        <v>58</v>
      </c>
      <c r="B23">
        <f>_xlfn.XLOOKUP(A23, Dati1!$A$3:$A$181, Dati1!$C$3:$C$181)</f>
        <v>3.8</v>
      </c>
      <c r="C23">
        <f>_xlfn.XLOOKUP(A23, Dati2!$A$3:$A$181, Dati2!$C$3:$C$181)</f>
        <v>2804</v>
      </c>
      <c r="E23" t="s">
        <v>86</v>
      </c>
      <c r="F23">
        <f>_xlfn.XLOOKUP(E23, Dati1!$A$3:$A$181, Dati1!$C$3:$C$181)</f>
        <v>10.4</v>
      </c>
      <c r="G23">
        <f>_xlfn.XLOOKUP(E23, Dati2!$A$3:$A$181, Dati2!$C$3:$C$181)</f>
        <v>9801</v>
      </c>
      <c r="I23" t="s">
        <v>79</v>
      </c>
      <c r="J23">
        <f>_xlfn.XLOOKUP(I23, Dati1!$A$3:$A$181, Dati1!$C$3:$C$181)</f>
        <v>4.2</v>
      </c>
      <c r="K23">
        <f>_xlfn.XLOOKUP(I23, Dati2!$A$3:$A$181, Dati2!$C$3:$C$181)</f>
        <v>12887</v>
      </c>
      <c r="M23" t="s">
        <v>91</v>
      </c>
      <c r="N23">
        <f>_xlfn.XLOOKUP(M23, Dati1!$A$3:$A$181, Dati1!$C$3:$C$181)</f>
        <v>15</v>
      </c>
      <c r="O23">
        <f>_xlfn.XLOOKUP(M23, Dati2!$A$3:$A$181, Dati2!$C$3:$C$181)</f>
        <v>49266</v>
      </c>
    </row>
    <row r="24" spans="1:15" x14ac:dyDescent="0.3">
      <c r="A24" t="s">
        <v>61</v>
      </c>
      <c r="B24">
        <f>_xlfn.XLOOKUP(A24, Dati1!$A$3:$A$181, Dati1!$C$3:$C$181)</f>
        <v>2.7</v>
      </c>
      <c r="C24">
        <f>_xlfn.XLOOKUP(A24, Dati2!$A$3:$A$181, Dati2!$C$3:$C$181)</f>
        <v>6974</v>
      </c>
      <c r="E24" t="s">
        <v>88</v>
      </c>
      <c r="F24">
        <f>_xlfn.XLOOKUP(E24, Dati1!$A$3:$A$181, Dati1!$C$3:$C$181)</f>
        <v>1.5</v>
      </c>
      <c r="G24">
        <f>_xlfn.XLOOKUP(E24, Dati2!$A$3:$A$181, Dati2!$C$3:$C$181)</f>
        <v>11377</v>
      </c>
      <c r="I24" t="s">
        <v>100</v>
      </c>
      <c r="J24">
        <f>_xlfn.XLOOKUP(I24, Dati1!$A$3:$A$181, Dati1!$C$3:$C$181)</f>
        <v>6.5</v>
      </c>
      <c r="K24">
        <f>_xlfn.XLOOKUP(I24, Dati2!$A$3:$A$181, Dati2!$C$3:$C$181)</f>
        <v>2382</v>
      </c>
      <c r="M24" t="s">
        <v>92</v>
      </c>
      <c r="N24">
        <f>_xlfn.XLOOKUP(M24, Dati1!$A$3:$A$181, Dati1!$C$3:$C$181)</f>
        <v>13</v>
      </c>
      <c r="O24">
        <f>_xlfn.XLOOKUP(M24, Dati2!$A$3:$A$181, Dati2!$C$3:$C$181)</f>
        <v>14249</v>
      </c>
    </row>
    <row r="25" spans="1:15" x14ac:dyDescent="0.3">
      <c r="A25" t="s">
        <v>65</v>
      </c>
      <c r="B25">
        <f>_xlfn.XLOOKUP(A25, Dati1!$A$3:$A$181, Dati1!$C$3:$C$181)</f>
        <v>1.3</v>
      </c>
      <c r="C25">
        <f>_xlfn.XLOOKUP(A25, Dati2!$A$3:$A$181, Dati2!$C$3:$C$181)</f>
        <v>3218</v>
      </c>
      <c r="E25" t="s">
        <v>95</v>
      </c>
      <c r="F25">
        <f>_xlfn.XLOOKUP(E25, Dati1!$A$3:$A$181, Dati1!$C$3:$C$181)</f>
        <v>0.9</v>
      </c>
      <c r="G25">
        <f>_xlfn.XLOOKUP(E25, Dati2!$A$3:$A$181, Dati2!$C$3:$C$181)</f>
        <v>36847</v>
      </c>
      <c r="I25" t="s">
        <v>112</v>
      </c>
      <c r="J25">
        <f>_xlfn.XLOOKUP(I25, Dati1!$A$3:$A$181, Dati1!$C$3:$C$181)</f>
        <v>5.2</v>
      </c>
      <c r="K25">
        <f>_xlfn.XLOOKUP(I25, Dati2!$A$3:$A$181, Dati2!$C$3:$C$181)</f>
        <v>7601</v>
      </c>
      <c r="M25" t="s">
        <v>98</v>
      </c>
      <c r="N25">
        <f>_xlfn.XLOOKUP(M25, Dati1!$A$3:$A$181, Dati1!$C$3:$C$181)</f>
        <v>8.1</v>
      </c>
      <c r="O25">
        <f>_xlfn.XLOOKUP(M25, Dati2!$A$3:$A$181, Dati2!$C$3:$C$181)</f>
        <v>61939</v>
      </c>
    </row>
    <row r="26" spans="1:15" x14ac:dyDescent="0.3">
      <c r="A26" t="s">
        <v>66</v>
      </c>
      <c r="B26">
        <f>_xlfn.XLOOKUP(A26, Dati1!$A$3:$A$181, Dati1!$C$3:$C$181)</f>
        <v>4.8</v>
      </c>
      <c r="C26">
        <f>_xlfn.XLOOKUP(A26, Dati2!$A$3:$A$181, Dati2!$C$3:$C$181)</f>
        <v>3072</v>
      </c>
      <c r="E26" t="s">
        <v>96</v>
      </c>
      <c r="F26">
        <f>_xlfn.XLOOKUP(E26, Dati1!$A$3:$A$181, Dati1!$C$3:$C$181)</f>
        <v>2.7</v>
      </c>
      <c r="G26">
        <f>_xlfn.XLOOKUP(E26, Dati2!$A$3:$A$181, Dati2!$C$3:$C$181)</f>
        <v>36358</v>
      </c>
      <c r="I26" t="s">
        <v>118</v>
      </c>
      <c r="J26">
        <f>_xlfn.XLOOKUP(I26, Dati1!$A$3:$A$181, Dati1!$C$3:$C$181)</f>
        <v>7.9</v>
      </c>
      <c r="K26">
        <f>_xlfn.XLOOKUP(I26, Dati2!$A$3:$A$181, Dati2!$C$3:$C$181)</f>
        <v>40177</v>
      </c>
      <c r="M26" t="s">
        <v>102</v>
      </c>
      <c r="N26">
        <f>_xlfn.XLOOKUP(M26, Dati1!$A$3:$A$181, Dati1!$C$3:$C$181)</f>
        <v>15.2</v>
      </c>
      <c r="O26">
        <f>_xlfn.XLOOKUP(M26, Dati2!$A$3:$A$181, Dati2!$C$3:$C$181)</f>
        <v>1684</v>
      </c>
    </row>
    <row r="27" spans="1:15" x14ac:dyDescent="0.3">
      <c r="A27" t="s">
        <v>39</v>
      </c>
      <c r="B27">
        <f>_xlfn.XLOOKUP(A27, Dati1!$A$3:$A$181, Dati1!$C$3:$C$181)</f>
        <v>8.4</v>
      </c>
      <c r="C27">
        <f>_xlfn.XLOOKUP(A27, Dati2!$A$3:$A$181, Dati2!$C$3:$C$181)</f>
        <v>7011</v>
      </c>
      <c r="E27" t="s">
        <v>103</v>
      </c>
      <c r="F27">
        <f>_xlfn.XLOOKUP(E27, Dati1!$A$3:$A$181, Dati1!$C$3:$C$181)</f>
        <v>7.4</v>
      </c>
      <c r="G27">
        <f>_xlfn.XLOOKUP(E27, Dati2!$A$3:$A$181, Dati2!$C$3:$C$181)</f>
        <v>14939</v>
      </c>
      <c r="I27" t="s">
        <v>120</v>
      </c>
      <c r="J27">
        <f>_xlfn.XLOOKUP(I27, Dati1!$A$3:$A$181, Dati1!$C$3:$C$181)</f>
        <v>7.2</v>
      </c>
      <c r="K27">
        <f>_xlfn.XLOOKUP(I27, Dati2!$A$3:$A$181, Dati2!$C$3:$C$181)</f>
        <v>15578</v>
      </c>
      <c r="M27" t="s">
        <v>104</v>
      </c>
      <c r="N27">
        <f>_xlfn.XLOOKUP(M27, Dati1!$A$3:$A$181, Dati1!$C$3:$C$181)</f>
        <v>8</v>
      </c>
      <c r="O27">
        <f>_xlfn.XLOOKUP(M27, Dati2!$A$3:$A$181, Dati2!$C$3:$C$181)</f>
        <v>27761</v>
      </c>
    </row>
    <row r="28" spans="1:15" x14ac:dyDescent="0.3">
      <c r="A28" t="s">
        <v>83</v>
      </c>
      <c r="B28">
        <f>_xlfn.XLOOKUP(A28, Dati1!$A$3:$A$181, Dati1!$C$3:$C$181)</f>
        <v>3.4</v>
      </c>
      <c r="C28">
        <f>_xlfn.XLOOKUP(A28, Dati2!$A$3:$A$181, Dati2!$C$3:$C$181)</f>
        <v>6569</v>
      </c>
      <c r="E28" t="s">
        <v>107</v>
      </c>
      <c r="F28">
        <f>_xlfn.XLOOKUP(E28, Dati1!$A$3:$A$181, Dati1!$C$3:$C$181)</f>
        <v>4.8</v>
      </c>
      <c r="G28">
        <f>_xlfn.XLOOKUP(E28, Dati2!$A$3:$A$181, Dati2!$C$3:$C$181)</f>
        <v>5132</v>
      </c>
      <c r="I28" t="s">
        <v>121</v>
      </c>
      <c r="J28">
        <f>_xlfn.XLOOKUP(I28, Dati1!$A$3:$A$181, Dati1!$C$3:$C$181)</f>
        <v>6.3</v>
      </c>
      <c r="K28">
        <f>_xlfn.XLOOKUP(I28, Dati2!$A$3:$A$181, Dati2!$C$3:$C$181)</f>
        <v>16132</v>
      </c>
      <c r="M28" t="s">
        <v>110</v>
      </c>
      <c r="N28">
        <f>_xlfn.XLOOKUP(M28, Dati1!$A$3:$A$181, Dati1!$C$3:$C$181)</f>
        <v>8.6999999999999993</v>
      </c>
      <c r="O28">
        <f>_xlfn.XLOOKUP(M28, Dati2!$A$3:$A$181, Dati2!$C$3:$C$181)</f>
        <v>72973</v>
      </c>
    </row>
    <row r="29" spans="1:15" x14ac:dyDescent="0.3">
      <c r="A29" t="s">
        <v>89</v>
      </c>
      <c r="B29">
        <f>_xlfn.XLOOKUP(A29, Dati1!$A$3:$A$181, Dati1!$C$3:$C$181)</f>
        <v>5</v>
      </c>
      <c r="C29">
        <f>_xlfn.XLOOKUP(A29, Dati2!$A$3:$A$181, Dati2!$C$3:$C$181)</f>
        <v>3251</v>
      </c>
      <c r="E29" t="s">
        <v>181</v>
      </c>
      <c r="F29">
        <f>_xlfn.XLOOKUP(E29, Dati1!$A$3:$A$181, Dati1!$C$3:$C$181)</f>
        <v>2</v>
      </c>
      <c r="G29">
        <f>_xlfn.XLOOKUP(E29, Dati2!$A$3:$A$181, Dati2!$C$3:$C$181)</f>
        <v>5101</v>
      </c>
      <c r="I29" t="s">
        <v>129</v>
      </c>
      <c r="J29">
        <f>_xlfn.XLOOKUP(I29, Dati1!$A$3:$A$181, Dati1!$C$3:$C$181)</f>
        <v>9.4</v>
      </c>
      <c r="K29">
        <f>_xlfn.XLOOKUP(I29, Dati2!$A$3:$A$181, Dati2!$C$3:$C$181)</f>
        <v>29662</v>
      </c>
      <c r="M29" t="s">
        <v>115</v>
      </c>
      <c r="N29">
        <f>_xlfn.XLOOKUP(M29, Dati1!$A$3:$A$181, Dati1!$C$3:$C$181)</f>
        <v>7.5</v>
      </c>
      <c r="O29">
        <f>_xlfn.XLOOKUP(M29, Dati2!$A$3:$A$181, Dati2!$C$3:$C$181)</f>
        <v>82655</v>
      </c>
    </row>
    <row r="30" spans="1:15" x14ac:dyDescent="0.3">
      <c r="A30" t="s">
        <v>90</v>
      </c>
      <c r="B30">
        <f>_xlfn.XLOOKUP(A30, Dati1!$A$3:$A$181, Dati1!$C$3:$C$181)</f>
        <v>5.8</v>
      </c>
      <c r="C30">
        <f>_xlfn.XLOOKUP(A30, Dati2!$A$3:$A$181, Dati2!$C$3:$C$181)</f>
        <v>1788</v>
      </c>
      <c r="E30" t="s">
        <v>116</v>
      </c>
      <c r="F30">
        <f>_xlfn.XLOOKUP(E30, Dati1!$A$3:$A$181, Dati1!$C$3:$C$181)</f>
        <v>0.8</v>
      </c>
      <c r="G30">
        <f>_xlfn.XLOOKUP(E30, Dati2!$A$3:$A$181, Dati2!$C$3:$C$181)</f>
        <v>42188</v>
      </c>
      <c r="I30" t="s">
        <v>130</v>
      </c>
      <c r="J30">
        <f>_xlfn.XLOOKUP(I30, Dati1!$A$3:$A$181, Dati1!$C$3:$C$181)</f>
        <v>9.9</v>
      </c>
      <c r="K30">
        <f>_xlfn.XLOOKUP(I30, Dati2!$A$3:$A$181, Dati2!$C$3:$C$181)</f>
        <v>18435</v>
      </c>
      <c r="M30" t="s">
        <v>123</v>
      </c>
      <c r="N30">
        <f>_xlfn.XLOOKUP(M30, Dati1!$A$3:$A$181, Dati1!$C$3:$C$181)</f>
        <v>11.6</v>
      </c>
      <c r="O30">
        <f>_xlfn.XLOOKUP(M30, Dati2!$A$3:$A$181, Dati2!$C$3:$C$181)</f>
        <v>45343</v>
      </c>
    </row>
    <row r="31" spans="1:15" x14ac:dyDescent="0.3">
      <c r="A31" t="s">
        <v>93</v>
      </c>
      <c r="B31">
        <f>_xlfn.XLOOKUP(A31, Dati1!$A$3:$A$181, Dati1!$C$3:$C$181)</f>
        <v>1.9</v>
      </c>
      <c r="C31">
        <f>_xlfn.XLOOKUP(A31, Dati2!$A$3:$A$181, Dati2!$C$3:$C$181)</f>
        <v>1916</v>
      </c>
      <c r="E31" t="s">
        <v>117</v>
      </c>
      <c r="F31">
        <f>_xlfn.XLOOKUP(E31, Dati1!$A$3:$A$181, Dati1!$C$3:$C$181)</f>
        <v>0.3</v>
      </c>
      <c r="G31">
        <f>_xlfn.XLOOKUP(E31, Dati2!$A$3:$A$181, Dati2!$C$3:$C$181)</f>
        <v>6836</v>
      </c>
      <c r="I31" t="s">
        <v>131</v>
      </c>
      <c r="J31">
        <f>_xlfn.XLOOKUP(I31, Dati1!$A$3:$A$181, Dati1!$C$3:$C$181)</f>
        <v>8.1999999999999993</v>
      </c>
      <c r="K31">
        <f>_xlfn.XLOOKUP(I31, Dati2!$A$3:$A$181, Dati2!$C$3:$C$181)</f>
        <v>17793</v>
      </c>
      <c r="M31" t="s">
        <v>124</v>
      </c>
      <c r="N31">
        <f>_xlfn.XLOOKUP(M31, Dati1!$A$3:$A$181, Dati1!$C$3:$C$181)</f>
        <v>12.3</v>
      </c>
      <c r="O31">
        <f>_xlfn.XLOOKUP(M31, Dati2!$A$3:$A$181, Dati2!$C$3:$C$181)</f>
        <v>44707</v>
      </c>
    </row>
    <row r="32" spans="1:15" x14ac:dyDescent="0.3">
      <c r="A32" t="s">
        <v>94</v>
      </c>
      <c r="B32">
        <f>_xlfn.XLOOKUP(A32, Dati1!$A$3:$A$181, Dati1!$C$3:$C$181)</f>
        <v>3.7</v>
      </c>
      <c r="C32">
        <f>_xlfn.XLOOKUP(A32, Dati2!$A$3:$A$181, Dati2!$C$3:$C$181)</f>
        <v>1682</v>
      </c>
      <c r="E32" t="s">
        <v>122</v>
      </c>
      <c r="F32">
        <f>_xlfn.XLOOKUP(E32, Dati1!$A$3:$A$181, Dati1!$C$3:$C$181)</f>
        <v>6.6</v>
      </c>
      <c r="G32">
        <f>_xlfn.XLOOKUP(E32, Dati2!$A$3:$A$181, Dati2!$C$3:$C$181)</f>
        <v>1142</v>
      </c>
      <c r="I32" t="s">
        <v>148</v>
      </c>
      <c r="J32">
        <f>_xlfn.XLOOKUP(I32, Dati1!$A$3:$A$181, Dati1!$C$3:$C$181)</f>
        <v>5.0999999999999996</v>
      </c>
      <c r="K32">
        <f>_xlfn.XLOOKUP(I32, Dati2!$A$3:$A$181, Dati2!$C$3:$C$181)</f>
        <v>18427</v>
      </c>
      <c r="M32" t="s">
        <v>126</v>
      </c>
      <c r="N32">
        <f>_xlfn.XLOOKUP(M32, Dati1!$A$3:$A$181, Dati1!$C$3:$C$181)</f>
        <v>12.6</v>
      </c>
      <c r="O32">
        <f>_xlfn.XLOOKUP(M32, Dati2!$A$3:$A$181, Dati2!$C$3:$C$181)</f>
        <v>41634</v>
      </c>
    </row>
    <row r="33" spans="1:15" x14ac:dyDescent="0.3">
      <c r="A33" t="s">
        <v>97</v>
      </c>
      <c r="B33">
        <f>_xlfn.XLOOKUP(A33, Dati1!$A$3:$A$181, Dati1!$C$3:$C$181)</f>
        <v>1.3</v>
      </c>
      <c r="C33">
        <f>_xlfn.XLOOKUP(A33, Dati2!$A$3:$A$181, Dati2!$C$3:$C$181)</f>
        <v>2656</v>
      </c>
      <c r="E33" t="s">
        <v>125</v>
      </c>
      <c r="F33">
        <f>_xlfn.XLOOKUP(E33, Dati1!$A$3:$A$181, Dati1!$C$3:$C$181)</f>
        <v>2</v>
      </c>
      <c r="G33">
        <f>_xlfn.XLOOKUP(E33, Dati2!$A$3:$A$181, Dati2!$C$3:$C$181)</f>
        <v>124834</v>
      </c>
      <c r="I33" t="s">
        <v>158</v>
      </c>
      <c r="J33">
        <f>_xlfn.XLOOKUP(I33, Dati1!$A$3:$A$181, Dati1!$C$3:$C$181)</f>
        <v>8.4</v>
      </c>
      <c r="K33">
        <f>_xlfn.XLOOKUP(I33, Dati2!$A$3:$A$181, Dati2!$C$3:$C$181)</f>
        <v>32054</v>
      </c>
      <c r="M33" t="s">
        <v>127</v>
      </c>
      <c r="N33">
        <f>_xlfn.XLOOKUP(M33, Dati1!$A$3:$A$181, Dati1!$C$3:$C$181)</f>
        <v>11.7</v>
      </c>
      <c r="O33">
        <f>_xlfn.XLOOKUP(M33, Dati2!$A$3:$A$181, Dati2!$C$3:$C$181)</f>
        <v>34837</v>
      </c>
    </row>
    <row r="34" spans="1:15" x14ac:dyDescent="0.3">
      <c r="A34" t="s">
        <v>99</v>
      </c>
      <c r="B34">
        <f>_xlfn.XLOOKUP(A34, Dati1!$A$3:$A$181, Dati1!$C$3:$C$181)</f>
        <v>3.6</v>
      </c>
      <c r="C34">
        <f>_xlfn.XLOOKUP(A34, Dati2!$A$3:$A$181, Dati2!$C$3:$C$181)</f>
        <v>29164</v>
      </c>
      <c r="E34" t="s">
        <v>134</v>
      </c>
      <c r="F34">
        <f>_xlfn.XLOOKUP(E34, Dati1!$A$3:$A$181, Dati1!$C$3:$C$181)</f>
        <v>0.2</v>
      </c>
      <c r="G34">
        <f>_xlfn.XLOOKUP(E34, Dati2!$A$3:$A$181, Dati2!$C$3:$C$181)</f>
        <v>64836</v>
      </c>
      <c r="I34" t="s">
        <v>167</v>
      </c>
      <c r="J34">
        <f>_xlfn.XLOOKUP(I34, Dati1!$A$3:$A$181, Dati1!$C$3:$C$181)</f>
        <v>9.8000000000000007</v>
      </c>
      <c r="K34">
        <f>_xlfn.XLOOKUP(I34, Dati2!$A$3:$A$181, Dati2!$C$3:$C$181)</f>
        <v>80035</v>
      </c>
      <c r="M34" t="s">
        <v>136</v>
      </c>
      <c r="N34">
        <f>_xlfn.XLOOKUP(M34, Dati1!$A$3:$A$181, Dati1!$C$3:$C$181)</f>
        <v>11.1</v>
      </c>
      <c r="O34">
        <f>_xlfn.XLOOKUP(M34, Dati2!$A$3:$A$181, Dati2!$C$3:$C$181)</f>
        <v>25432</v>
      </c>
    </row>
    <row r="35" spans="1:15" x14ac:dyDescent="0.3">
      <c r="A35" t="s">
        <v>105</v>
      </c>
      <c r="B35">
        <f>_xlfn.XLOOKUP(A35, Dati1!$A$3:$A$181, Dati1!$C$3:$C$181)</f>
        <v>0.6</v>
      </c>
      <c r="C35">
        <f>_xlfn.XLOOKUP(A35, Dati2!$A$3:$A$181, Dati2!$C$3:$C$181)</f>
        <v>1046</v>
      </c>
      <c r="E35" t="s">
        <v>139</v>
      </c>
      <c r="F35">
        <f>_xlfn.XLOOKUP(E35, Dati1!$A$3:$A$181, Dati1!$C$3:$C$181)</f>
        <v>2.5</v>
      </c>
      <c r="G35">
        <f>_xlfn.XLOOKUP(E35, Dati2!$A$3:$A$181, Dati2!$C$3:$C$181)</f>
        <v>133895</v>
      </c>
      <c r="I35" t="s">
        <v>168</v>
      </c>
      <c r="J35">
        <f>_xlfn.XLOOKUP(I35, Dati1!$A$3:$A$181, Dati1!$C$3:$C$181)</f>
        <v>10.8</v>
      </c>
      <c r="K35">
        <f>_xlfn.XLOOKUP(I35, Dati2!$A$3:$A$181, Dati2!$C$3:$C$181)</f>
        <v>2874</v>
      </c>
      <c r="M35" t="s">
        <v>140</v>
      </c>
      <c r="N35">
        <f>_xlfn.XLOOKUP(M35, Dati1!$A$3:$A$181, Dati1!$C$3:$C$181)</f>
        <v>11.5</v>
      </c>
      <c r="O35">
        <f>_xlfn.XLOOKUP(M35, Dati2!$A$3:$A$181, Dati2!$C$3:$C$181)</f>
        <v>41515</v>
      </c>
    </row>
    <row r="36" spans="1:15" x14ac:dyDescent="0.3">
      <c r="A36" t="s">
        <v>106</v>
      </c>
      <c r="B36">
        <f>_xlfn.XLOOKUP(A36, Dati1!$A$3:$A$181, Dati1!$C$3:$C$181)</f>
        <v>2.4</v>
      </c>
      <c r="C36">
        <f>_xlfn.XLOOKUP(A36, Dati2!$A$3:$A$181, Dati2!$C$3:$C$181)</f>
        <v>1556</v>
      </c>
      <c r="E36" t="s">
        <v>144</v>
      </c>
      <c r="F36">
        <f>_xlfn.XLOOKUP(E36, Dati1!$A$3:$A$181, Dati1!$C$3:$C$181)</f>
        <v>10.199999999999999</v>
      </c>
      <c r="G36">
        <f>_xlfn.XLOOKUP(E36, Dati2!$A$3:$A$181, Dati2!$C$3:$C$181)</f>
        <v>56706</v>
      </c>
      <c r="I36" t="s">
        <v>171</v>
      </c>
      <c r="J36">
        <f>_xlfn.XLOOKUP(I36, Dati1!$A$3:$A$181, Dati1!$C$3:$C$181)</f>
        <v>5.6</v>
      </c>
      <c r="K36">
        <f>_xlfn.XLOOKUP(I36, Dati2!$A$3:$A$181, Dati2!$C$3:$C$181)</f>
        <v>8028</v>
      </c>
      <c r="M36" t="s">
        <v>141</v>
      </c>
      <c r="N36">
        <f>_xlfn.XLOOKUP(M36, Dati1!$A$3:$A$181, Dati1!$C$3:$C$181)</f>
        <v>12.6</v>
      </c>
      <c r="O36">
        <f>_xlfn.XLOOKUP(M36, Dati2!$A$3:$A$181, Dati2!$C$3:$C$181)</f>
        <v>52641</v>
      </c>
    </row>
    <row r="37" spans="1:15" x14ac:dyDescent="0.3">
      <c r="A37" t="s">
        <v>108</v>
      </c>
      <c r="B37">
        <f>_xlfn.XLOOKUP(A37, Dati1!$A$3:$A$181, Dati1!$C$3:$C$181)</f>
        <v>9.8000000000000007</v>
      </c>
      <c r="C37">
        <f>_xlfn.XLOOKUP(A37, Dati2!$A$3:$A$181, Dati2!$C$3:$C$181)</f>
        <v>1144</v>
      </c>
      <c r="E37" t="s">
        <v>146</v>
      </c>
      <c r="F37">
        <f>_xlfn.XLOOKUP(E37, Dati1!$A$3:$A$181, Dati1!$C$3:$C$181)</f>
        <v>4.3</v>
      </c>
      <c r="G37">
        <f>_xlfn.XLOOKUP(E37, Dati2!$A$3:$A$181, Dati2!$C$3:$C$181)</f>
        <v>14223</v>
      </c>
      <c r="M37" t="s">
        <v>145</v>
      </c>
      <c r="N37">
        <f>_xlfn.XLOOKUP(M37, Dati1!$A$3:$A$181, Dati1!$C$3:$C$181)</f>
        <v>10</v>
      </c>
      <c r="O37">
        <f>_xlfn.XLOOKUP(M37, Dati2!$A$3:$A$181, Dati2!$C$3:$C$181)</f>
        <v>49448</v>
      </c>
    </row>
    <row r="38" spans="1:15" x14ac:dyDescent="0.3">
      <c r="A38" t="s">
        <v>113</v>
      </c>
      <c r="B38">
        <f>_xlfn.XLOOKUP(A38, Dati1!$A$3:$A$181, Dati1!$C$3:$C$181)</f>
        <v>0.5</v>
      </c>
      <c r="C38">
        <f>_xlfn.XLOOKUP(A38, Dati2!$A$3:$A$181, Dati2!$C$3:$C$181)</f>
        <v>16</v>
      </c>
      <c r="E38" t="s">
        <v>149</v>
      </c>
      <c r="F38">
        <f>_xlfn.XLOOKUP(E38, Dati1!$A$3:$A$181, Dati1!$C$3:$C$181)</f>
        <v>0.3</v>
      </c>
      <c r="G38">
        <f>_xlfn.XLOOKUP(E38, Dati2!$A$3:$A$181, Dati2!$C$3:$C$181)</f>
        <v>6374</v>
      </c>
      <c r="M38" t="s">
        <v>150</v>
      </c>
      <c r="N38">
        <f>_xlfn.XLOOKUP(M38, Dati1!$A$3:$A$181, Dati1!$C$3:$C$181)</f>
        <v>9.1999999999999993</v>
      </c>
      <c r="O38">
        <f>_xlfn.XLOOKUP(M38, Dati2!$A$3:$A$181, Dati2!$C$3:$C$181)</f>
        <v>65842</v>
      </c>
    </row>
    <row r="39" spans="1:15" x14ac:dyDescent="0.3">
      <c r="A39" t="s">
        <v>114</v>
      </c>
      <c r="B39">
        <f>_xlfn.XLOOKUP(A39, Dati1!$A$3:$A$181, Dati1!$C$3:$C$181)</f>
        <v>13.4</v>
      </c>
      <c r="C39">
        <f>_xlfn.XLOOKUP(A39, Dati2!$A$3:$A$181, Dati2!$C$3:$C$181)</f>
        <v>6178</v>
      </c>
      <c r="E39" t="s">
        <v>152</v>
      </c>
      <c r="F39">
        <f>_xlfn.XLOOKUP(E39, Dati1!$A$3:$A$181, Dati1!$C$3:$C$181)</f>
        <v>3.3</v>
      </c>
      <c r="G39">
        <f>_xlfn.XLOOKUP(E39, Dati2!$A$3:$A$181, Dati2!$C$3:$C$181)</f>
        <v>5293</v>
      </c>
      <c r="M39" t="s">
        <v>151</v>
      </c>
      <c r="N39">
        <f>_xlfn.XLOOKUP(M39, Dati1!$A$3:$A$181, Dati1!$C$3:$C$181)</f>
        <v>11.5</v>
      </c>
      <c r="O39">
        <f>_xlfn.XLOOKUP(M39, Dati2!$A$3:$A$181, Dati2!$C$3:$C$181)</f>
        <v>87963</v>
      </c>
    </row>
    <row r="40" spans="1:15" x14ac:dyDescent="0.3">
      <c r="A40" t="s">
        <v>128</v>
      </c>
      <c r="B40">
        <f>_xlfn.XLOOKUP(A40, Dati1!$A$3:$A$181, Dati1!$C$3:$C$181)</f>
        <v>9</v>
      </c>
      <c r="C40">
        <f>_xlfn.XLOOKUP(A40, Dati2!$A$3:$A$181, Dati2!$C$3:$C$181)</f>
        <v>309</v>
      </c>
      <c r="E40" t="s">
        <v>154</v>
      </c>
      <c r="F40">
        <f>_xlfn.XLOOKUP(E40, Dati1!$A$3:$A$181, Dati1!$C$3:$C$181)</f>
        <v>8.3000000000000007</v>
      </c>
      <c r="G40">
        <f>_xlfn.XLOOKUP(E40, Dati2!$A$3:$A$181, Dati2!$C$3:$C$181)</f>
        <v>22675</v>
      </c>
      <c r="M40" t="s">
        <v>164</v>
      </c>
      <c r="N40">
        <f>_xlfn.XLOOKUP(M40, Dati1!$A$3:$A$181, Dati1!$C$3:$C$181)</f>
        <v>8.6</v>
      </c>
      <c r="O40">
        <f>_xlfn.XLOOKUP(M40, Dati2!$A$3:$A$181, Dati2!$C$3:$C$181)</f>
        <v>13901</v>
      </c>
    </row>
    <row r="41" spans="1:15" x14ac:dyDescent="0.3">
      <c r="A41" t="s">
        <v>133</v>
      </c>
      <c r="B41">
        <f>_xlfn.XLOOKUP(A41, Dati1!$A$3:$A$181, Dati1!$C$3:$C$181)</f>
        <v>6.8</v>
      </c>
      <c r="C41">
        <f>_xlfn.XLOOKUP(A41, Dati2!$A$3:$A$181, Dati2!$C$3:$C$181)</f>
        <v>4874</v>
      </c>
      <c r="E41" t="s">
        <v>160</v>
      </c>
      <c r="F41">
        <f>_xlfn.XLOOKUP(E41, Dati1!$A$3:$A$181, Dati1!$C$3:$C$181)</f>
        <v>2</v>
      </c>
      <c r="G41">
        <f>_xlfn.XLOOKUP(E41, Dati2!$A$3:$A$181, Dati2!$C$3:$C$181)</f>
        <v>41412</v>
      </c>
      <c r="M41" t="s">
        <v>166</v>
      </c>
      <c r="N41">
        <f>_xlfn.XLOOKUP(M41, Dati1!$A$3:$A$181, Dati1!$C$3:$C$181)</f>
        <v>11.4</v>
      </c>
      <c r="O41">
        <f>_xlfn.XLOOKUP(M41, Dati2!$A$3:$A$181, Dati2!$C$3:$C$181)</f>
        <v>56471</v>
      </c>
    </row>
    <row r="42" spans="1:15" x14ac:dyDescent="0.3">
      <c r="A42" t="s">
        <v>135</v>
      </c>
      <c r="B42">
        <f>_xlfn.XLOOKUP(A42, Dati1!$A$3:$A$181, Dati1!$C$3:$C$181)</f>
        <v>0.7</v>
      </c>
      <c r="C42">
        <f>_xlfn.XLOOKUP(A42, Dati2!$A$3:$A$181, Dati2!$C$3:$C$181)</f>
        <v>4515</v>
      </c>
      <c r="E42" t="s">
        <v>161</v>
      </c>
      <c r="F42">
        <f>_xlfn.XLOOKUP(E42, Dati1!$A$3:$A$181, Dati1!$C$3:$C$181)</f>
        <v>5.4</v>
      </c>
      <c r="G42">
        <f>_xlfn.XLOOKUP(E42, Dati2!$A$3:$A$181, Dati2!$C$3:$C$181)</f>
        <v>19974</v>
      </c>
    </row>
    <row r="43" spans="1:15" x14ac:dyDescent="0.3">
      <c r="A43" t="s">
        <v>137</v>
      </c>
      <c r="B43">
        <f>_xlfn.XLOOKUP(A43, Dati1!$A$3:$A$181, Dati1!$C$3:$C$181)</f>
        <v>13.8</v>
      </c>
      <c r="C43">
        <f>_xlfn.XLOOKUP(A43, Dati2!$A$3:$A$181, Dati2!$C$3:$C$181)</f>
        <v>39662</v>
      </c>
      <c r="E43" t="s">
        <v>165</v>
      </c>
      <c r="F43">
        <f>_xlfn.XLOOKUP(E43, Dati1!$A$3:$A$181, Dati1!$C$3:$C$181)</f>
        <v>3.8</v>
      </c>
      <c r="G43">
        <f>_xlfn.XLOOKUP(E43, Dati2!$A$3:$A$181, Dati2!$C$3:$C$181)</f>
        <v>88221</v>
      </c>
    </row>
    <row r="44" spans="1:15" x14ac:dyDescent="0.3">
      <c r="A44" t="s">
        <v>138</v>
      </c>
      <c r="B44">
        <f>_xlfn.XLOOKUP(A44, Dati1!$A$3:$A$181, Dati1!$C$3:$C$181)</f>
        <v>5.7</v>
      </c>
      <c r="C44">
        <f>_xlfn.XLOOKUP(A44, Dati2!$A$3:$A$181, Dati2!$C$3:$C$181)</f>
        <v>2082</v>
      </c>
      <c r="E44" t="s">
        <v>169</v>
      </c>
      <c r="F44">
        <f>_xlfn.XLOOKUP(E44, Dati1!$A$3:$A$181, Dati1!$C$3:$C$181)</f>
        <v>2.7</v>
      </c>
      <c r="G44">
        <f>_xlfn.XLOOKUP(E44, Dati2!$A$3:$A$181, Dati2!$C$3:$C$181)</f>
        <v>10308</v>
      </c>
    </row>
    <row r="45" spans="1:15" x14ac:dyDescent="0.3">
      <c r="A45" t="s">
        <v>143</v>
      </c>
      <c r="B45">
        <f>_xlfn.XLOOKUP(A45, Dati1!$A$3:$A$181, Dati1!$C$3:$C$181)</f>
        <v>9.3000000000000007</v>
      </c>
      <c r="C45">
        <f>_xlfn.XLOOKUP(A45, Dati2!$A$3:$A$181, Dati2!$C$3:$C$181)</f>
        <v>16091</v>
      </c>
      <c r="E45" t="s">
        <v>172</v>
      </c>
      <c r="F45">
        <f>_xlfn.XLOOKUP(E45, Dati1!$A$3:$A$181, Dati1!$C$3:$C$181)</f>
        <v>8.3000000000000007</v>
      </c>
      <c r="G45">
        <f>_xlfn.XLOOKUP(E45, Dati2!$A$3:$A$181, Dati2!$C$3:$C$181)</f>
        <v>14458</v>
      </c>
    </row>
    <row r="46" spans="1:15" x14ac:dyDescent="0.3">
      <c r="A46" t="s">
        <v>147</v>
      </c>
      <c r="B46">
        <f>_xlfn.XLOOKUP(A46, Dati1!$A$3:$A$181, Dati1!$C$3:$C$181)</f>
        <v>0.5</v>
      </c>
      <c r="C46">
        <f>_xlfn.XLOOKUP(A46, Dati2!$A$3:$A$181, Dati2!$C$3:$C$181)</f>
        <v>4471</v>
      </c>
      <c r="E46" t="s">
        <v>173</v>
      </c>
      <c r="F46">
        <f>_xlfn.XLOOKUP(E46, Dati1!$A$3:$A$181, Dati1!$C$3:$C$181)</f>
        <v>0.1</v>
      </c>
      <c r="G46">
        <f>_xlfn.XLOOKUP(E46, Dati2!$A$3:$A$181, Dati2!$C$3:$C$181)</f>
        <v>2042</v>
      </c>
    </row>
    <row r="47" spans="1:15" x14ac:dyDescent="0.3">
      <c r="A47" t="s">
        <v>153</v>
      </c>
      <c r="B47">
        <f>_xlfn.XLOOKUP(A47, Dati1!$A$3:$A$181, Dati1!$C$3:$C$181)</f>
        <v>9.4</v>
      </c>
      <c r="C47">
        <f>_xlfn.XLOOKUP(A47, Dati2!$A$3:$A$181, Dati2!$C$3:$C$181)</f>
        <v>36</v>
      </c>
    </row>
    <row r="48" spans="1:15" x14ac:dyDescent="0.3">
      <c r="A48" t="s">
        <v>156</v>
      </c>
      <c r="B48">
        <f>_xlfn.XLOOKUP(A48, Dati1!$A$3:$A$181, Dati1!$C$3:$C$181)</f>
        <v>3.1</v>
      </c>
      <c r="C48">
        <f>_xlfn.XLOOKUP(A48, Dati2!$A$3:$A$181, Dati2!$C$3:$C$181)</f>
        <v>2754</v>
      </c>
    </row>
    <row r="49" spans="1:3" x14ac:dyDescent="0.3">
      <c r="A49" t="s">
        <v>159</v>
      </c>
      <c r="B49">
        <f>_xlfn.XLOOKUP(A49, Dati1!$A$3:$A$181, Dati1!$C$3:$C$181)</f>
        <v>1.9</v>
      </c>
      <c r="C49">
        <f>_xlfn.XLOOKUP(A49, Dati2!$A$3:$A$181, Dati2!$C$3:$C$181)</f>
        <v>1327</v>
      </c>
    </row>
    <row r="50" spans="1:3" x14ac:dyDescent="0.3">
      <c r="A50" t="s">
        <v>163</v>
      </c>
      <c r="B50">
        <f>_xlfn.XLOOKUP(A50, Dati1!$A$3:$A$181, Dati1!$C$3:$C$181)</f>
        <v>9.5</v>
      </c>
      <c r="C50">
        <f>_xlfn.XLOOKUP(A50, Dati2!$A$3:$A$181, Dati2!$C$3:$C$181)</f>
        <v>3224</v>
      </c>
    </row>
    <row r="51" spans="1:3" x14ac:dyDescent="0.3">
      <c r="A51" t="s">
        <v>174</v>
      </c>
      <c r="B51">
        <f>_xlfn.XLOOKUP(A51, Dati1!$A$3:$A$181, Dati1!$C$3:$C$181)</f>
        <v>4.8</v>
      </c>
      <c r="C51">
        <f>_xlfn.XLOOKUP(A51, Dati2!$A$3:$A$181, Dati2!$C$3:$C$181)</f>
        <v>4041</v>
      </c>
    </row>
    <row r="52" spans="1:3" x14ac:dyDescent="0.3">
      <c r="A52" t="s">
        <v>175</v>
      </c>
      <c r="B52">
        <f>_xlfn.XLOOKUP(A52, Dati1!$A$3:$A$181, Dati1!$C$3:$C$181)</f>
        <v>4.8</v>
      </c>
      <c r="C52">
        <f>_xlfn.XLOOKUP(A52, Dati2!$A$3:$A$181, Dati2!$C$3:$C$181)</f>
        <v>2627</v>
      </c>
    </row>
  </sheetData>
  <pageMargins left="0.7" right="0.7" top="0.75" bottom="0.75" header="0.3" footer="0.3"/>
  <tableParts count="5">
    <tablePart r:id="rId1"/>
    <tablePart r:id="rId2"/>
    <tablePart r:id="rId3"/>
    <tablePart r:id="rId4"/>
    <tablePart r:id="rId5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9E02DC-8610-407D-A850-4A86D6F207FC}">
  <dimension ref="A1:J17"/>
  <sheetViews>
    <sheetView workbookViewId="0">
      <selection activeCell="D15" sqref="D15"/>
    </sheetView>
  </sheetViews>
  <sheetFormatPr defaultRowHeight="15.6" x14ac:dyDescent="0.3"/>
  <cols>
    <col min="2" max="2" width="10.8984375" bestFit="1" customWidth="1"/>
    <col min="4" max="4" width="11.8984375" bestFit="1" customWidth="1"/>
    <col min="6" max="6" width="11.8984375" bestFit="1" customWidth="1"/>
    <col min="8" max="8" width="11.8984375" bestFit="1" customWidth="1"/>
    <col min="10" max="10" width="11.8984375" bestFit="1" customWidth="1"/>
  </cols>
  <sheetData>
    <row r="1" spans="1:10" x14ac:dyDescent="0.3">
      <c r="A1" t="s">
        <v>178</v>
      </c>
      <c r="D1" t="s">
        <v>177</v>
      </c>
      <c r="F1" t="s">
        <v>184</v>
      </c>
      <c r="H1" t="s">
        <v>179</v>
      </c>
      <c r="J1" t="s">
        <v>180</v>
      </c>
    </row>
    <row r="2" spans="1:10" x14ac:dyDescent="0.3">
      <c r="A2" t="s">
        <v>211</v>
      </c>
      <c r="B2" cm="1">
        <f t="array" ref="B2:B4">_xlfn.MODE.MULT(Continents!B3:B52)</f>
        <v>0.5</v>
      </c>
      <c r="D2" cm="1">
        <f t="array" ref="D2:D3">_xlfn.MODE.MULT(Continents!F3:F46)</f>
        <v>0.8</v>
      </c>
      <c r="F2" cm="1">
        <f t="array" ref="F2:F8">_xlfn.MODE.MULT(Continents!J3:J36)</f>
        <v>9.8000000000000007</v>
      </c>
      <c r="H2" cm="1">
        <f t="array" ref="H2:H4">_xlfn.MODE.MULT(Continents!N3:N41)</f>
        <v>7.5</v>
      </c>
      <c r="J2" cm="1">
        <f t="array" ref="J2">_xlfn.MODE.MULT(Continents!R3:R14)</f>
        <v>2.5</v>
      </c>
    </row>
    <row r="3" spans="1:10" x14ac:dyDescent="0.3">
      <c r="B3">
        <v>1.3</v>
      </c>
      <c r="D3">
        <v>2</v>
      </c>
      <c r="F3">
        <v>4.4000000000000004</v>
      </c>
      <c r="H3">
        <v>11.6</v>
      </c>
    </row>
    <row r="4" spans="1:10" x14ac:dyDescent="0.3">
      <c r="B4">
        <v>4.8</v>
      </c>
      <c r="F4">
        <v>4.8</v>
      </c>
      <c r="H4">
        <v>12.6</v>
      </c>
    </row>
    <row r="5" spans="1:10" x14ac:dyDescent="0.3">
      <c r="F5">
        <v>9.3000000000000007</v>
      </c>
    </row>
    <row r="6" spans="1:10" x14ac:dyDescent="0.3">
      <c r="F6">
        <v>5.8</v>
      </c>
    </row>
    <row r="7" spans="1:10" x14ac:dyDescent="0.3">
      <c r="F7">
        <v>8.1999999999999993</v>
      </c>
    </row>
    <row r="8" spans="1:10" x14ac:dyDescent="0.3">
      <c r="F8">
        <v>6.3</v>
      </c>
    </row>
    <row r="10" spans="1:10" x14ac:dyDescent="0.3">
      <c r="A10" t="s">
        <v>212</v>
      </c>
      <c r="B10">
        <f>AVERAGE(Continents!B3:B52)</f>
        <v>5.0900000000000007</v>
      </c>
      <c r="D10">
        <f>AVERAGE(Continents!F3:F46)</f>
        <v>3.888636363636365</v>
      </c>
      <c r="F10">
        <f>AVERAGE(Continents!J3:J36)</f>
        <v>6.8941176470588239</v>
      </c>
      <c r="H10">
        <f>AVERAGE(Continents!N3:N41)</f>
        <v>10.992307692307694</v>
      </c>
      <c r="J10">
        <f>AVERAGE(Continents!R3:R14)</f>
        <v>3.5416666666666674</v>
      </c>
    </row>
    <row r="11" spans="1:10" x14ac:dyDescent="0.3">
      <c r="A11" t="s">
        <v>213</v>
      </c>
      <c r="B11">
        <f>AVERAGE(Continents!C3:C52)</f>
        <v>5990.04</v>
      </c>
      <c r="D11">
        <f>AVERAGE(Continents!G3:G46)</f>
        <v>28937.295454545456</v>
      </c>
      <c r="F11">
        <f>AVERAGE(Continents!K3:K36)</f>
        <v>21799.441176470587</v>
      </c>
      <c r="H11">
        <f>AVERAGE(Continents!O3:O41)</f>
        <v>50264.102564102563</v>
      </c>
      <c r="J11">
        <f>AVERAGE(Continents!S3:S14)</f>
        <v>15164.166666666666</v>
      </c>
    </row>
    <row r="12" spans="1:10" x14ac:dyDescent="0.3">
      <c r="A12" t="s">
        <v>215</v>
      </c>
      <c r="B12">
        <f>MEDIAN(Continents!B3:B52)</f>
        <v>4.3</v>
      </c>
      <c r="D12">
        <f>MEDIAN(Continents!F3:F46)</f>
        <v>2.7</v>
      </c>
      <c r="F12">
        <f>MEDIAN(Continents!J3:J36)</f>
        <v>6.8000000000000007</v>
      </c>
      <c r="H12">
        <f>MEDIAN(Continents!N3:N41)</f>
        <v>11.4</v>
      </c>
      <c r="J12">
        <f>MEDIAN(Continents!R3:R14)</f>
        <v>2.1</v>
      </c>
    </row>
    <row r="13" spans="1:10" x14ac:dyDescent="0.3">
      <c r="A13" t="s">
        <v>214</v>
      </c>
      <c r="B13">
        <f>MEDIAN(Continents!C3:C52)</f>
        <v>3221</v>
      </c>
      <c r="D13">
        <f>MEDIAN(Continents!G3:G46)</f>
        <v>17262</v>
      </c>
      <c r="F13">
        <f>MEDIAN(Continents!K3:K36)</f>
        <v>18110</v>
      </c>
      <c r="H13">
        <f>MEDIAN(Continents!O3:O41)</f>
        <v>49266</v>
      </c>
      <c r="J13">
        <f>MEDIAN(Continents!S3:S14)</f>
        <v>6060.5</v>
      </c>
    </row>
    <row r="14" spans="1:10" x14ac:dyDescent="0.3">
      <c r="A14" t="s">
        <v>216</v>
      </c>
      <c r="B14">
        <f>_xlfn.VAR.P(Continents!B3:B52)</f>
        <v>13.740099999999988</v>
      </c>
      <c r="D14">
        <f>_xlfn.VAR.P(Continents!F3:F46)</f>
        <v>10.808279958677673</v>
      </c>
      <c r="F14">
        <f>_xlfn.VAR.P(Continents!J3:J36)</f>
        <v>4.5970242214532835</v>
      </c>
      <c r="H14">
        <f>_xlfn.VAR.P(Continents!N3:N41)</f>
        <v>4.5642998027612949</v>
      </c>
      <c r="J14">
        <f>_xlfn.VAR.P(Continents!R3:R14)</f>
        <v>11.960763888888881</v>
      </c>
    </row>
    <row r="15" spans="1:10" x14ac:dyDescent="0.3">
      <c r="A15" t="s">
        <v>217</v>
      </c>
      <c r="B15">
        <f>_xlfn.VAR.P(Continents!C3:C52)</f>
        <v>57536778.678400002</v>
      </c>
      <c r="D15">
        <f>_xlfn.VAR.P(Continents!G3:G46)</f>
        <v>956917767.38997936</v>
      </c>
      <c r="F15">
        <f>_xlfn.VAR.P(Continents!K3:K36)</f>
        <v>305728928.18771625</v>
      </c>
      <c r="H15">
        <f>_xlfn.VAR.P(Continents!O3:O41)</f>
        <v>630574251.22024989</v>
      </c>
      <c r="J15">
        <f>_xlfn.VAR.P(Continents!S3:S14)</f>
        <v>415912795.1388889</v>
      </c>
    </row>
    <row r="16" spans="1:10" x14ac:dyDescent="0.3">
      <c r="A16" t="s">
        <v>218</v>
      </c>
      <c r="B16">
        <f>_xlfn.STDEV.P(Continents!B3:B52)</f>
        <v>3.7067640874487799</v>
      </c>
      <c r="D16">
        <f>_xlfn.STDEV.P(Continents!F3:F46)</f>
        <v>3.2875948592668278</v>
      </c>
      <c r="F16">
        <f>_xlfn.STDEV.P(Continents!J3:J36)</f>
        <v>2.1440672147703959</v>
      </c>
      <c r="H16">
        <f>_xlfn.STDEV.P(Continents!N3:N41)</f>
        <v>2.1364221967488763</v>
      </c>
      <c r="J16">
        <f>_xlfn.STDEV.P(Continents!R3:R14)</f>
        <v>3.4584337334823809</v>
      </c>
    </row>
    <row r="17" spans="1:10" x14ac:dyDescent="0.3">
      <c r="A17" t="s">
        <v>219</v>
      </c>
      <c r="B17">
        <f>_xlfn.STDEV.P(Continents!C3:C52)</f>
        <v>7585.3001706194864</v>
      </c>
      <c r="D17">
        <f>_xlfn.STDEV.P(Continents!G3:G46)</f>
        <v>30934.087466579313</v>
      </c>
      <c r="F17">
        <f>_xlfn.STDEV.P(Continents!K3:K36)</f>
        <v>17485.105895810761</v>
      </c>
      <c r="H17">
        <f>_xlfn.STDEV.P(Continents!O3:O41)</f>
        <v>25111.237548560803</v>
      </c>
      <c r="J17">
        <f>_xlfn.STDEV.P(Continents!S3:S14)</f>
        <v>20393.940157284196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A19FFF-8A9A-48BC-8000-703799264441}">
  <dimension ref="A1:F8"/>
  <sheetViews>
    <sheetView workbookViewId="0">
      <selection activeCell="C10" sqref="C10"/>
    </sheetView>
  </sheetViews>
  <sheetFormatPr defaultRowHeight="15.6" x14ac:dyDescent="0.3"/>
  <cols>
    <col min="2" max="2" width="10.8984375" bestFit="1" customWidth="1"/>
    <col min="3" max="6" width="11.8984375" bestFit="1" customWidth="1"/>
  </cols>
  <sheetData>
    <row r="1" spans="1:6" x14ac:dyDescent="0.3">
      <c r="B1" t="s">
        <v>178</v>
      </c>
      <c r="C1" t="s">
        <v>177</v>
      </c>
      <c r="D1" t="s">
        <v>184</v>
      </c>
      <c r="E1" t="s">
        <v>179</v>
      </c>
      <c r="F1" t="s">
        <v>180</v>
      </c>
    </row>
    <row r="2" spans="1:6" x14ac:dyDescent="0.3">
      <c r="A2" t="s">
        <v>235</v>
      </c>
      <c r="B2">
        <f>IndexesContinents!B10</f>
        <v>5.0900000000000007</v>
      </c>
      <c r="C2">
        <f>IndexesContinents!D10</f>
        <v>3.888636363636365</v>
      </c>
      <c r="D2">
        <f>IndexesContinents!F10</f>
        <v>6.8941176470588239</v>
      </c>
      <c r="E2">
        <f>IndexesContinents!H10</f>
        <v>10.992307692307694</v>
      </c>
      <c r="F2">
        <f>IndexesContinents!J10</f>
        <v>3.5416666666666674</v>
      </c>
    </row>
    <row r="3" spans="1:6" x14ac:dyDescent="0.3">
      <c r="A3" t="s">
        <v>236</v>
      </c>
      <c r="B3">
        <f>IndexesContinents!B11</f>
        <v>5990.04</v>
      </c>
      <c r="C3">
        <f>IndexesContinents!D11</f>
        <v>28937.295454545456</v>
      </c>
      <c r="D3">
        <f>IndexesContinents!F11</f>
        <v>21799.441176470587</v>
      </c>
      <c r="E3">
        <f>IndexesContinents!H11</f>
        <v>50264.102564102563</v>
      </c>
      <c r="F3">
        <f>IndexesContinents!J11</f>
        <v>15164.166666666666</v>
      </c>
    </row>
    <row r="4" spans="1:6" x14ac:dyDescent="0.3">
      <c r="A4" t="s">
        <v>237</v>
      </c>
      <c r="B4">
        <f>IndexesContinents!B14</f>
        <v>13.740099999999988</v>
      </c>
      <c r="C4">
        <f>IndexesContinents!D14</f>
        <v>10.808279958677673</v>
      </c>
      <c r="D4">
        <f>IndexesContinents!F14</f>
        <v>4.5970242214532835</v>
      </c>
      <c r="E4">
        <f>IndexesContinents!H14</f>
        <v>4.5642998027612949</v>
      </c>
      <c r="F4">
        <f>IndexesContinents!J14</f>
        <v>11.960763888888881</v>
      </c>
    </row>
    <row r="5" spans="1:6" x14ac:dyDescent="0.3">
      <c r="A5" t="s">
        <v>238</v>
      </c>
      <c r="B5">
        <f>IndexesContinents!B15</f>
        <v>57536778.678400002</v>
      </c>
      <c r="C5">
        <f>IndexesContinents!D15</f>
        <v>956917767.38997936</v>
      </c>
      <c r="D5">
        <f>IndexesContinents!F15</f>
        <v>305728928.18771625</v>
      </c>
      <c r="E5">
        <f>IndexesContinents!H15</f>
        <v>630574251.22024989</v>
      </c>
      <c r="F5">
        <f>IndexesContinents!J15</f>
        <v>415912795.1388889</v>
      </c>
    </row>
    <row r="6" spans="1:6" x14ac:dyDescent="0.3">
      <c r="A6" t="s">
        <v>229</v>
      </c>
      <c r="B6">
        <f>_xlfn.COVARIANCE.P(Continents!B3:B52, Continents!C3:C52)</f>
        <v>9045.3464000000022</v>
      </c>
      <c r="C6">
        <f>_xlfn.COVARIANCE.P(Continents!F3:F46, Continents!G3:G46)</f>
        <v>-2868.2057334710757</v>
      </c>
      <c r="D6">
        <f>_xlfn.COVARIANCE.P(Continents!J3:J36, Continents!K3:K36)</f>
        <v>12580.258477508653</v>
      </c>
      <c r="E6">
        <f>_xlfn.COVARIANCE.P(Continents!N3:N41, Continents!O3:O41)</f>
        <v>1391.9700197238708</v>
      </c>
      <c r="F6">
        <f>_xlfn.COVARIANCE.P(Continents!R3:R14, Continents!S3:S14)</f>
        <v>66738.318055555559</v>
      </c>
    </row>
    <row r="7" spans="1:6" x14ac:dyDescent="0.3">
      <c r="A7" t="s">
        <v>230</v>
      </c>
      <c r="B7">
        <f>B6/SQRT(B4*B5)</f>
        <v>0.32170475849299829</v>
      </c>
      <c r="C7">
        <f t="shared" ref="C7:F7" si="0">C6/SQRT(C4*C5)</f>
        <v>-2.8202960410224211E-2</v>
      </c>
      <c r="D7">
        <f t="shared" si="0"/>
        <v>0.33556982500499877</v>
      </c>
      <c r="E7">
        <f t="shared" si="0"/>
        <v>2.5946255094428886E-2</v>
      </c>
      <c r="F7">
        <f t="shared" si="0"/>
        <v>0.94622552252022263</v>
      </c>
    </row>
    <row r="8" spans="1:6" x14ac:dyDescent="0.3">
      <c r="A8" s="10" t="s">
        <v>231</v>
      </c>
      <c r="B8" s="10">
        <f>B7^2</f>
        <v>0.10349395163703835</v>
      </c>
      <c r="C8" s="10">
        <f t="shared" ref="C8:F8" si="1">C7^2</f>
        <v>7.954069759006742E-4</v>
      </c>
      <c r="D8" s="10">
        <f t="shared" si="1"/>
        <v>0.1126071074538855</v>
      </c>
      <c r="E8" s="10">
        <f t="shared" si="1"/>
        <v>6.7320815342517698E-4</v>
      </c>
      <c r="F8" s="10">
        <f t="shared" si="1"/>
        <v>0.89534273946866838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5D2F55-A8DE-4CE4-BE89-2759E4C2CD01}">
  <dimension ref="A1"/>
  <sheetViews>
    <sheetView zoomScale="80" zoomScaleNormal="80" workbookViewId="0">
      <selection activeCell="U15" sqref="U15"/>
    </sheetView>
  </sheetViews>
  <sheetFormatPr defaultRowHeight="15.6" x14ac:dyDescent="0.3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Dati1</vt:lpstr>
      <vt:lpstr>Dati2</vt:lpstr>
      <vt:lpstr>IndexesData</vt:lpstr>
      <vt:lpstr>Qualität</vt:lpstr>
      <vt:lpstr>r-aggregate</vt:lpstr>
      <vt:lpstr>Continents</vt:lpstr>
      <vt:lpstr>IndexesContinents</vt:lpstr>
      <vt:lpstr>r-continent</vt:lpstr>
      <vt:lpstr>Graphs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Dursi</dc:creator>
  <cp:lastModifiedBy>Witold Marchiori</cp:lastModifiedBy>
  <dcterms:created xsi:type="dcterms:W3CDTF">2023-08-03T14:20:24Z</dcterms:created>
  <dcterms:modified xsi:type="dcterms:W3CDTF">2023-08-10T14:44:15Z</dcterms:modified>
</cp:coreProperties>
</file>