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edwsimon/Library/CloudStorage/Dropbox/Peth Model/Models2022/2022-modeling paper/Supplement/"/>
    </mc:Choice>
  </mc:AlternateContent>
  <xr:revisionPtr revIDLastSave="0" documentId="13_ncr:1_{9BE646DD-E36D-D040-AB87-B810C47AC5FE}" xr6:coauthVersionLast="47" xr6:coauthVersionMax="47" xr10:uidLastSave="{00000000-0000-0000-0000-000000000000}"/>
  <bookViews>
    <workbookView xWindow="51520" yWindow="10920" windowWidth="25780" windowHeight="18540" firstSheet="3" activeTab="6" xr2:uid="{C378CA81-D322-E24A-9179-D919683EAC7D}"/>
  </bookViews>
  <sheets>
    <sheet name="indiv-fit-Pmod1pref-sid2000" sheetId="11" r:id="rId1"/>
    <sheet name="indiv-fit-Pmod1pref-sid2001" sheetId="6" r:id="rId2"/>
    <sheet name="indiv-fit-Pmod1pref-sid2002" sheetId="12" r:id="rId3"/>
    <sheet name="indiv-fit-Pmod1pref-sid2003" sheetId="13" r:id="rId4"/>
    <sheet name="Indiv-fit-Pmod1pref-sid2006" sheetId="14" r:id="rId5"/>
    <sheet name="Indiv-fit-Pmod1pref-sid2008" sheetId="15" r:id="rId6"/>
    <sheet name="Indiv-fit-Pmod1pref-sid2009" sheetId="16" r:id="rId7"/>
    <sheet name="Indiv-fit-Pmod1pref-sid2010" sheetId="17" r:id="rId8"/>
    <sheet name="indiv-fit-Pmod1pref-sid2012" sheetId="18" r:id="rId9"/>
    <sheet name="Indiv_fit-Pmod1pref-sid2013" sheetId="19" r:id="rId10"/>
    <sheet name="indvi-fit-Pmod1pref-sid2015" sheetId="20" r:id="rId11"/>
    <sheet name="Indiv-fit-Pmod1pref-sid2016" sheetId="21" r:id="rId12"/>
    <sheet name="indiv-fit-Pmod1pref-sid2019" sheetId="22" r:id="rId13"/>
    <sheet name="indiv-fit-Pmod1pref-sid2023" sheetId="23" r:id="rId14"/>
    <sheet name="indiv-fit-Pmod1pref-sid2025" sheetId="24" r:id="rId15"/>
    <sheet name="indiv-fit-Pmod1pref-sid2030" sheetId="25" r:id="rId16"/>
    <sheet name="Indiv-fit-Pmod1pref-sid2032" sheetId="26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26" l="1"/>
  <c r="G65" i="26"/>
  <c r="G64" i="26"/>
  <c r="G63" i="26"/>
  <c r="G62" i="26"/>
  <c r="G68" i="26"/>
  <c r="G66" i="25"/>
  <c r="G65" i="25"/>
  <c r="G64" i="25"/>
  <c r="G63" i="25"/>
  <c r="G62" i="25"/>
  <c r="G68" i="25"/>
  <c r="G66" i="24"/>
  <c r="G65" i="24"/>
  <c r="G64" i="24"/>
  <c r="G63" i="24"/>
  <c r="G62" i="24"/>
  <c r="G68" i="24"/>
  <c r="G66" i="23"/>
  <c r="G65" i="23"/>
  <c r="G64" i="23"/>
  <c r="G63" i="23"/>
  <c r="G62" i="23"/>
  <c r="G68" i="23"/>
  <c r="G66" i="22"/>
  <c r="G65" i="22"/>
  <c r="G64" i="22"/>
  <c r="G63" i="22"/>
  <c r="G62" i="22"/>
  <c r="G68" i="22"/>
  <c r="G66" i="21"/>
  <c r="G65" i="21"/>
  <c r="G64" i="21"/>
  <c r="G63" i="21"/>
  <c r="G62" i="21"/>
  <c r="G68" i="21"/>
  <c r="G66" i="20"/>
  <c r="G65" i="20"/>
  <c r="G64" i="20"/>
  <c r="G63" i="20"/>
  <c r="G62" i="20"/>
  <c r="G68" i="20"/>
  <c r="G66" i="19"/>
  <c r="G65" i="19"/>
  <c r="G64" i="19"/>
  <c r="G63" i="19"/>
  <c r="G62" i="19"/>
  <c r="G68" i="19"/>
  <c r="G66" i="18"/>
  <c r="G65" i="18"/>
  <c r="G64" i="18"/>
  <c r="G63" i="18"/>
  <c r="G62" i="18"/>
  <c r="G68" i="18"/>
  <c r="G66" i="17"/>
  <c r="G65" i="17"/>
  <c r="G64" i="17"/>
  <c r="G63" i="17"/>
  <c r="G62" i="17"/>
  <c r="G68" i="17"/>
  <c r="G66" i="16"/>
  <c r="G65" i="16"/>
  <c r="G64" i="16"/>
  <c r="G63" i="16"/>
  <c r="G62" i="16"/>
  <c r="G68" i="16"/>
  <c r="G66" i="15"/>
  <c r="G65" i="15"/>
  <c r="G64" i="15"/>
  <c r="G63" i="15"/>
  <c r="G62" i="15"/>
  <c r="G68" i="15"/>
  <c r="G66" i="14"/>
  <c r="G65" i="14"/>
  <c r="G64" i="14"/>
  <c r="G63" i="14"/>
  <c r="G62" i="14"/>
  <c r="G68" i="14"/>
  <c r="G66" i="13"/>
  <c r="G65" i="13"/>
  <c r="G64" i="13"/>
  <c r="G63" i="13"/>
  <c r="G62" i="13"/>
  <c r="G68" i="13"/>
  <c r="G66" i="12"/>
  <c r="G65" i="12"/>
  <c r="G64" i="12"/>
  <c r="G63" i="12"/>
  <c r="G62" i="12"/>
  <c r="G68" i="12"/>
  <c r="G66" i="6"/>
  <c r="G65" i="6"/>
  <c r="G64" i="6"/>
  <c r="G63" i="6"/>
  <c r="G62" i="6"/>
  <c r="G68" i="6"/>
  <c r="G65" i="11"/>
  <c r="F65" i="11"/>
  <c r="G63" i="11"/>
  <c r="G62" i="11"/>
  <c r="G60" i="11"/>
  <c r="G61" i="11"/>
  <c r="G59" i="11"/>
  <c r="F69" i="16"/>
  <c r="E69" i="16"/>
  <c r="F68" i="16"/>
  <c r="E68" i="16"/>
  <c r="D69" i="16"/>
  <c r="D68" i="16"/>
  <c r="F66" i="11"/>
  <c r="E66" i="11"/>
  <c r="E65" i="11"/>
  <c r="D66" i="11"/>
  <c r="D65" i="11"/>
  <c r="S59" i="11"/>
  <c r="S60" i="11"/>
  <c r="S61" i="11"/>
  <c r="S62" i="11"/>
  <c r="S63" i="11"/>
  <c r="R60" i="11"/>
  <c r="R61" i="11"/>
  <c r="R62" i="11"/>
  <c r="R63" i="11"/>
  <c r="R59" i="11"/>
  <c r="P65" i="11"/>
  <c r="P64" i="11"/>
  <c r="T62" i="12"/>
  <c r="T63" i="12"/>
  <c r="T64" i="12"/>
  <c r="T65" i="12"/>
  <c r="T66" i="12"/>
  <c r="S63" i="12"/>
  <c r="S64" i="12"/>
  <c r="S65" i="12"/>
  <c r="S66" i="12"/>
  <c r="S62" i="12"/>
  <c r="Q68" i="12"/>
  <c r="Q67" i="12"/>
  <c r="R67" i="24"/>
  <c r="E69" i="20"/>
  <c r="F69" i="20"/>
  <c r="D69" i="20"/>
  <c r="E68" i="20"/>
  <c r="F68" i="20"/>
  <c r="D68" i="20"/>
  <c r="R48" i="16"/>
  <c r="E68" i="15"/>
  <c r="F68" i="15"/>
  <c r="E69" i="15"/>
  <c r="F69" i="15"/>
  <c r="D69" i="15"/>
  <c r="D68" i="15"/>
  <c r="D68" i="13"/>
  <c r="R53" i="11"/>
  <c r="S53" i="11"/>
  <c r="Q53" i="11"/>
  <c r="R51" i="11"/>
  <c r="S51" i="11"/>
  <c r="Q51" i="11"/>
  <c r="R49" i="11"/>
  <c r="S49" i="11"/>
  <c r="Q49" i="11"/>
  <c r="L24" i="20"/>
  <c r="R50" i="6"/>
  <c r="S50" i="6"/>
  <c r="Q50" i="6"/>
  <c r="R62" i="26"/>
  <c r="R63" i="26"/>
  <c r="R64" i="26"/>
  <c r="R65" i="26"/>
  <c r="R66" i="26"/>
  <c r="R68" i="26"/>
  <c r="R67" i="26"/>
  <c r="R69" i="26"/>
  <c r="S22" i="26"/>
  <c r="T22" i="26"/>
  <c r="U22" i="26"/>
  <c r="R22" i="26"/>
  <c r="S12" i="26"/>
  <c r="T12" i="26"/>
  <c r="U12" i="26"/>
  <c r="S13" i="26"/>
  <c r="T13" i="26"/>
  <c r="U13" i="26"/>
  <c r="S14" i="26"/>
  <c r="T14" i="26"/>
  <c r="U14" i="26"/>
  <c r="S15" i="26"/>
  <c r="T15" i="26"/>
  <c r="U15" i="26"/>
  <c r="S16" i="26"/>
  <c r="T16" i="26"/>
  <c r="U16" i="26"/>
  <c r="S17" i="26"/>
  <c r="T17" i="26"/>
  <c r="U17" i="26"/>
  <c r="S18" i="26"/>
  <c r="T18" i="26"/>
  <c r="U18" i="26"/>
  <c r="S19" i="26"/>
  <c r="T19" i="26"/>
  <c r="U19" i="26"/>
  <c r="R13" i="26"/>
  <c r="R14" i="26"/>
  <c r="R15" i="26"/>
  <c r="R16" i="26"/>
  <c r="R17" i="26"/>
  <c r="R18" i="26"/>
  <c r="R19" i="26"/>
  <c r="L19" i="26"/>
  <c r="O19" i="26"/>
  <c r="P12" i="26"/>
  <c r="R12" i="26"/>
  <c r="R2" i="26"/>
  <c r="T5" i="26"/>
  <c r="S5" i="26"/>
  <c r="R5" i="26"/>
  <c r="T4" i="26"/>
  <c r="S4" i="26"/>
  <c r="R4" i="26"/>
  <c r="T2" i="26"/>
  <c r="S2" i="26"/>
  <c r="L6" i="26"/>
  <c r="O6" i="26"/>
  <c r="L2" i="26"/>
  <c r="O2" i="26"/>
  <c r="L3" i="26"/>
  <c r="O3" i="26"/>
  <c r="L4" i="26"/>
  <c r="O4" i="26"/>
  <c r="L5" i="26"/>
  <c r="O5" i="26"/>
  <c r="L7" i="26"/>
  <c r="O7" i="26"/>
  <c r="L8" i="26"/>
  <c r="O8" i="26"/>
  <c r="L9" i="26"/>
  <c r="O9" i="26"/>
  <c r="P6" i="26"/>
  <c r="P7" i="26"/>
  <c r="P8" i="26"/>
  <c r="P9" i="26"/>
  <c r="P2" i="26"/>
  <c r="P3" i="26"/>
  <c r="P4" i="26"/>
  <c r="P5" i="26"/>
  <c r="R62" i="25"/>
  <c r="R63" i="25"/>
  <c r="R64" i="25"/>
  <c r="R65" i="25"/>
  <c r="R66" i="25"/>
  <c r="R68" i="25"/>
  <c r="R67" i="25"/>
  <c r="R69" i="25"/>
  <c r="T52" i="25"/>
  <c r="S52" i="25"/>
  <c r="R52" i="25"/>
  <c r="S22" i="25"/>
  <c r="T22" i="25"/>
  <c r="U22" i="25"/>
  <c r="R22" i="25"/>
  <c r="S12" i="25"/>
  <c r="T12" i="25"/>
  <c r="U12" i="25"/>
  <c r="S13" i="25"/>
  <c r="T13" i="25"/>
  <c r="U13" i="25"/>
  <c r="S14" i="25"/>
  <c r="T14" i="25"/>
  <c r="U14" i="25"/>
  <c r="S15" i="25"/>
  <c r="T15" i="25"/>
  <c r="U15" i="25"/>
  <c r="S16" i="25"/>
  <c r="T16" i="25"/>
  <c r="U16" i="25"/>
  <c r="S17" i="25"/>
  <c r="T17" i="25"/>
  <c r="U17" i="25"/>
  <c r="S18" i="25"/>
  <c r="T18" i="25"/>
  <c r="U18" i="25"/>
  <c r="S19" i="25"/>
  <c r="T19" i="25"/>
  <c r="U19" i="25"/>
  <c r="R13" i="25"/>
  <c r="R14" i="25"/>
  <c r="R15" i="25"/>
  <c r="R16" i="25"/>
  <c r="R17" i="25"/>
  <c r="R18" i="25"/>
  <c r="R19" i="25"/>
  <c r="R12" i="25"/>
  <c r="T5" i="25"/>
  <c r="S5" i="25"/>
  <c r="R5" i="25"/>
  <c r="T4" i="25"/>
  <c r="S4" i="25"/>
  <c r="R4" i="25"/>
  <c r="T2" i="25"/>
  <c r="S2" i="25"/>
  <c r="R2" i="25"/>
  <c r="R62" i="24"/>
  <c r="R63" i="24"/>
  <c r="R64" i="24"/>
  <c r="R68" i="24"/>
  <c r="R65" i="24"/>
  <c r="R66" i="24"/>
  <c r="S22" i="24"/>
  <c r="T22" i="24"/>
  <c r="U22" i="24"/>
  <c r="R22" i="24"/>
  <c r="L12" i="24"/>
  <c r="O12" i="24"/>
  <c r="L13" i="24"/>
  <c r="O13" i="24"/>
  <c r="L14" i="24"/>
  <c r="O14" i="24"/>
  <c r="L15" i="24"/>
  <c r="O15" i="24"/>
  <c r="L16" i="24"/>
  <c r="O16" i="24"/>
  <c r="L17" i="24"/>
  <c r="O17" i="24"/>
  <c r="L18" i="24"/>
  <c r="O18" i="24"/>
  <c r="L19" i="24"/>
  <c r="O19" i="24"/>
  <c r="P12" i="24"/>
  <c r="S12" i="24"/>
  <c r="T12" i="24"/>
  <c r="U12" i="24"/>
  <c r="P13" i="24"/>
  <c r="S13" i="24"/>
  <c r="T13" i="24"/>
  <c r="U13" i="24"/>
  <c r="P14" i="24"/>
  <c r="S14" i="24"/>
  <c r="T14" i="24"/>
  <c r="U14" i="24"/>
  <c r="P15" i="24"/>
  <c r="S15" i="24"/>
  <c r="T15" i="24"/>
  <c r="U15" i="24"/>
  <c r="P16" i="24"/>
  <c r="S16" i="24"/>
  <c r="T16" i="24"/>
  <c r="U16" i="24"/>
  <c r="P17" i="24"/>
  <c r="S17" i="24"/>
  <c r="T17" i="24"/>
  <c r="U17" i="24"/>
  <c r="P18" i="24"/>
  <c r="S18" i="24"/>
  <c r="T18" i="24"/>
  <c r="U18" i="24"/>
  <c r="P19" i="24"/>
  <c r="S19" i="24"/>
  <c r="T19" i="24"/>
  <c r="U19" i="24"/>
  <c r="R13" i="24"/>
  <c r="R14" i="24"/>
  <c r="R15" i="24"/>
  <c r="R16" i="24"/>
  <c r="R17" i="24"/>
  <c r="R18" i="24"/>
  <c r="R19" i="24"/>
  <c r="R12" i="24"/>
  <c r="L6" i="24"/>
  <c r="O6" i="24"/>
  <c r="L7" i="24"/>
  <c r="O7" i="24"/>
  <c r="L8" i="24"/>
  <c r="O8" i="24"/>
  <c r="L9" i="24"/>
  <c r="O9" i="24"/>
  <c r="Q6" i="24"/>
  <c r="Q7" i="24"/>
  <c r="Q8" i="24"/>
  <c r="Q9" i="24"/>
  <c r="T5" i="24"/>
  <c r="S5" i="24"/>
  <c r="R5" i="24"/>
  <c r="L2" i="24"/>
  <c r="O2" i="24"/>
  <c r="L3" i="24"/>
  <c r="O3" i="24"/>
  <c r="L4" i="24"/>
  <c r="O4" i="24"/>
  <c r="L5" i="24"/>
  <c r="O5" i="24"/>
  <c r="Q2" i="24"/>
  <c r="Q3" i="24"/>
  <c r="Q4" i="24"/>
  <c r="Q5" i="24"/>
  <c r="T4" i="24"/>
  <c r="S4" i="24"/>
  <c r="R4" i="24"/>
  <c r="P2" i="24"/>
  <c r="P3" i="24"/>
  <c r="P4" i="24"/>
  <c r="P5" i="24"/>
  <c r="P6" i="24"/>
  <c r="P7" i="24"/>
  <c r="P8" i="24"/>
  <c r="P9" i="24"/>
  <c r="T2" i="24"/>
  <c r="S2" i="24"/>
  <c r="R2" i="24"/>
  <c r="R62" i="23"/>
  <c r="R63" i="23"/>
  <c r="R64" i="23"/>
  <c r="R65" i="23"/>
  <c r="R66" i="23"/>
  <c r="T56" i="23"/>
  <c r="S56" i="23"/>
  <c r="R56" i="23"/>
  <c r="L38" i="23"/>
  <c r="O38" i="23"/>
  <c r="L39" i="23"/>
  <c r="O39" i="23"/>
  <c r="L40" i="23"/>
  <c r="O40" i="23"/>
  <c r="L41" i="23"/>
  <c r="O41" i="23"/>
  <c r="P38" i="23"/>
  <c r="P39" i="23"/>
  <c r="P40" i="23"/>
  <c r="P41" i="23"/>
  <c r="R54" i="23"/>
  <c r="L32" i="23"/>
  <c r="O32" i="23"/>
  <c r="L33" i="23"/>
  <c r="O33" i="23"/>
  <c r="L34" i="23"/>
  <c r="O34" i="23"/>
  <c r="L35" i="23"/>
  <c r="O35" i="23"/>
  <c r="P32" i="23"/>
  <c r="P33" i="23"/>
  <c r="P34" i="23"/>
  <c r="P35" i="23"/>
  <c r="T52" i="23"/>
  <c r="S52" i="23"/>
  <c r="R52" i="23"/>
  <c r="S22" i="23"/>
  <c r="T22" i="23"/>
  <c r="U22" i="23"/>
  <c r="R22" i="23"/>
  <c r="L12" i="23"/>
  <c r="O12" i="23"/>
  <c r="L13" i="23"/>
  <c r="O13" i="23"/>
  <c r="L14" i="23"/>
  <c r="O14" i="23"/>
  <c r="L15" i="23"/>
  <c r="O15" i="23"/>
  <c r="L16" i="23"/>
  <c r="O16" i="23"/>
  <c r="L17" i="23"/>
  <c r="O17" i="23"/>
  <c r="L18" i="23"/>
  <c r="O18" i="23"/>
  <c r="L19" i="23"/>
  <c r="O19" i="23"/>
  <c r="P12" i="23"/>
  <c r="S12" i="23"/>
  <c r="T12" i="23"/>
  <c r="U12" i="23"/>
  <c r="P13" i="23"/>
  <c r="S13" i="23"/>
  <c r="T13" i="23"/>
  <c r="U13" i="23"/>
  <c r="P14" i="23"/>
  <c r="S14" i="23"/>
  <c r="T14" i="23"/>
  <c r="U14" i="23"/>
  <c r="P15" i="23"/>
  <c r="S15" i="23"/>
  <c r="T15" i="23"/>
  <c r="U15" i="23"/>
  <c r="P16" i="23"/>
  <c r="S16" i="23"/>
  <c r="T16" i="23"/>
  <c r="U16" i="23"/>
  <c r="P17" i="23"/>
  <c r="S17" i="23"/>
  <c r="T17" i="23"/>
  <c r="U17" i="23"/>
  <c r="P18" i="23"/>
  <c r="S18" i="23"/>
  <c r="T18" i="23"/>
  <c r="U18" i="23"/>
  <c r="P19" i="23"/>
  <c r="S19" i="23"/>
  <c r="T19" i="23"/>
  <c r="U19" i="23"/>
  <c r="R13" i="23"/>
  <c r="R14" i="23"/>
  <c r="R15" i="23"/>
  <c r="R16" i="23"/>
  <c r="R17" i="23"/>
  <c r="R18" i="23"/>
  <c r="R19" i="23"/>
  <c r="R12" i="23"/>
  <c r="L6" i="23"/>
  <c r="O6" i="23"/>
  <c r="L7" i="23"/>
  <c r="O7" i="23"/>
  <c r="L8" i="23"/>
  <c r="O8" i="23"/>
  <c r="L9" i="23"/>
  <c r="O9" i="23"/>
  <c r="Q6" i="23"/>
  <c r="Q7" i="23"/>
  <c r="Q8" i="23"/>
  <c r="Q9" i="23"/>
  <c r="T5" i="23"/>
  <c r="S5" i="23"/>
  <c r="R5" i="23"/>
  <c r="L2" i="23"/>
  <c r="O2" i="23"/>
  <c r="L3" i="23"/>
  <c r="O3" i="23"/>
  <c r="L4" i="23"/>
  <c r="O4" i="23"/>
  <c r="L5" i="23"/>
  <c r="O5" i="23"/>
  <c r="Q2" i="23"/>
  <c r="Q3" i="23"/>
  <c r="Q4" i="23"/>
  <c r="Q5" i="23"/>
  <c r="T4" i="23"/>
  <c r="S4" i="23"/>
  <c r="R4" i="23"/>
  <c r="P2" i="23"/>
  <c r="P3" i="23"/>
  <c r="P4" i="23"/>
  <c r="P5" i="23"/>
  <c r="P6" i="23"/>
  <c r="P7" i="23"/>
  <c r="P8" i="23"/>
  <c r="P9" i="23"/>
  <c r="T2" i="23"/>
  <c r="S2" i="23"/>
  <c r="R2" i="23"/>
  <c r="T56" i="22"/>
  <c r="S56" i="22"/>
  <c r="R56" i="22"/>
  <c r="T54" i="22"/>
  <c r="S54" i="22"/>
  <c r="R54" i="22"/>
  <c r="T52" i="22"/>
  <c r="S52" i="22"/>
  <c r="R52" i="22"/>
  <c r="R62" i="22"/>
  <c r="R63" i="22"/>
  <c r="R64" i="22"/>
  <c r="R65" i="22"/>
  <c r="R66" i="22"/>
  <c r="R68" i="22"/>
  <c r="R67" i="22"/>
  <c r="R69" i="22"/>
  <c r="S22" i="22"/>
  <c r="T22" i="22"/>
  <c r="U22" i="22"/>
  <c r="R22" i="22"/>
  <c r="S12" i="22"/>
  <c r="T12" i="22"/>
  <c r="U12" i="22"/>
  <c r="S13" i="22"/>
  <c r="T13" i="22"/>
  <c r="U13" i="22"/>
  <c r="S14" i="22"/>
  <c r="T14" i="22"/>
  <c r="U14" i="22"/>
  <c r="S15" i="22"/>
  <c r="T15" i="22"/>
  <c r="U15" i="22"/>
  <c r="S16" i="22"/>
  <c r="T16" i="22"/>
  <c r="U16" i="22"/>
  <c r="S17" i="22"/>
  <c r="T17" i="22"/>
  <c r="U17" i="22"/>
  <c r="S18" i="22"/>
  <c r="T18" i="22"/>
  <c r="U18" i="22"/>
  <c r="S19" i="22"/>
  <c r="T19" i="22"/>
  <c r="U19" i="22"/>
  <c r="L12" i="22"/>
  <c r="O12" i="22"/>
  <c r="L13" i="22"/>
  <c r="O13" i="22"/>
  <c r="L14" i="22"/>
  <c r="O14" i="22"/>
  <c r="L15" i="22"/>
  <c r="O15" i="22"/>
  <c r="L16" i="22"/>
  <c r="O16" i="22"/>
  <c r="L17" i="22"/>
  <c r="O17" i="22"/>
  <c r="L18" i="22"/>
  <c r="O18" i="22"/>
  <c r="L19" i="22"/>
  <c r="O19" i="22"/>
  <c r="P13" i="22"/>
  <c r="R13" i="22"/>
  <c r="P14" i="22"/>
  <c r="R14" i="22"/>
  <c r="P15" i="22"/>
  <c r="R15" i="22"/>
  <c r="P16" i="22"/>
  <c r="R16" i="22"/>
  <c r="P17" i="22"/>
  <c r="R17" i="22"/>
  <c r="P18" i="22"/>
  <c r="R18" i="22"/>
  <c r="P19" i="22"/>
  <c r="R19" i="22"/>
  <c r="P12" i="22"/>
  <c r="R12" i="22"/>
  <c r="L6" i="22"/>
  <c r="O6" i="22"/>
  <c r="L7" i="22"/>
  <c r="O7" i="22"/>
  <c r="L8" i="22"/>
  <c r="O8" i="22"/>
  <c r="L9" i="22"/>
  <c r="O9" i="22"/>
  <c r="Q6" i="22"/>
  <c r="Q7" i="22"/>
  <c r="Q8" i="22"/>
  <c r="Q9" i="22"/>
  <c r="T5" i="22"/>
  <c r="S5" i="22"/>
  <c r="R5" i="22"/>
  <c r="L2" i="22"/>
  <c r="O2" i="22"/>
  <c r="L3" i="22"/>
  <c r="O3" i="22"/>
  <c r="L4" i="22"/>
  <c r="O4" i="22"/>
  <c r="L5" i="22"/>
  <c r="O5" i="22"/>
  <c r="Q2" i="22"/>
  <c r="Q3" i="22"/>
  <c r="Q4" i="22"/>
  <c r="Q5" i="22"/>
  <c r="T4" i="22"/>
  <c r="S4" i="22"/>
  <c r="R4" i="22"/>
  <c r="P2" i="22"/>
  <c r="P3" i="22"/>
  <c r="P4" i="22"/>
  <c r="P5" i="22"/>
  <c r="P6" i="22"/>
  <c r="P7" i="22"/>
  <c r="P8" i="22"/>
  <c r="P9" i="22"/>
  <c r="T2" i="22"/>
  <c r="S2" i="22"/>
  <c r="R2" i="22"/>
  <c r="R62" i="21"/>
  <c r="R63" i="21"/>
  <c r="R64" i="21"/>
  <c r="R65" i="21"/>
  <c r="R66" i="21"/>
  <c r="R68" i="21"/>
  <c r="R67" i="21"/>
  <c r="R69" i="21"/>
  <c r="T56" i="21"/>
  <c r="S56" i="21"/>
  <c r="R56" i="21"/>
  <c r="T54" i="21"/>
  <c r="S54" i="21"/>
  <c r="R54" i="21"/>
  <c r="T52" i="21"/>
  <c r="S52" i="21"/>
  <c r="R52" i="21"/>
  <c r="S22" i="21"/>
  <c r="T22" i="21"/>
  <c r="U22" i="21"/>
  <c r="R22" i="21"/>
  <c r="S12" i="21"/>
  <c r="T12" i="21"/>
  <c r="U12" i="21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R13" i="21"/>
  <c r="R14" i="21"/>
  <c r="R15" i="21"/>
  <c r="R16" i="21"/>
  <c r="R17" i="21"/>
  <c r="R18" i="21"/>
  <c r="R19" i="21"/>
  <c r="R12" i="21"/>
  <c r="T5" i="21"/>
  <c r="S5" i="21"/>
  <c r="R5" i="21"/>
  <c r="T4" i="21"/>
  <c r="S4" i="21"/>
  <c r="R4" i="21"/>
  <c r="T2" i="21"/>
  <c r="S2" i="21"/>
  <c r="R2" i="21"/>
  <c r="R62" i="20"/>
  <c r="R63" i="20"/>
  <c r="R65" i="20"/>
  <c r="R68" i="20"/>
  <c r="R66" i="20"/>
  <c r="T56" i="20"/>
  <c r="S56" i="20"/>
  <c r="R56" i="20"/>
  <c r="T54" i="20"/>
  <c r="S54" i="20"/>
  <c r="R54" i="20"/>
  <c r="T52" i="20"/>
  <c r="S52" i="20"/>
  <c r="R52" i="20"/>
  <c r="S22" i="20"/>
  <c r="T22" i="20"/>
  <c r="U22" i="20"/>
  <c r="R22" i="20"/>
  <c r="L12" i="20"/>
  <c r="O12" i="20"/>
  <c r="L13" i="20"/>
  <c r="O13" i="20"/>
  <c r="L14" i="20"/>
  <c r="O14" i="20"/>
  <c r="L15" i="20"/>
  <c r="O15" i="20"/>
  <c r="L16" i="20"/>
  <c r="O16" i="20"/>
  <c r="L17" i="20"/>
  <c r="O17" i="20"/>
  <c r="L18" i="20"/>
  <c r="O18" i="20"/>
  <c r="L19" i="20"/>
  <c r="O19" i="20"/>
  <c r="P12" i="20"/>
  <c r="S12" i="20"/>
  <c r="T12" i="20"/>
  <c r="U12" i="20"/>
  <c r="P13" i="20"/>
  <c r="S13" i="20"/>
  <c r="T13" i="20"/>
  <c r="U13" i="20"/>
  <c r="P14" i="20"/>
  <c r="S14" i="20"/>
  <c r="T14" i="20"/>
  <c r="U14" i="20"/>
  <c r="P15" i="20"/>
  <c r="S15" i="20"/>
  <c r="T15" i="20"/>
  <c r="U15" i="20"/>
  <c r="P16" i="20"/>
  <c r="S16" i="20"/>
  <c r="T16" i="20"/>
  <c r="U16" i="20"/>
  <c r="P17" i="20"/>
  <c r="S17" i="20"/>
  <c r="T17" i="20"/>
  <c r="U17" i="20"/>
  <c r="P18" i="20"/>
  <c r="S18" i="20"/>
  <c r="T18" i="20"/>
  <c r="U18" i="20"/>
  <c r="P19" i="20"/>
  <c r="S19" i="20"/>
  <c r="T19" i="20"/>
  <c r="U19" i="20"/>
  <c r="R13" i="20"/>
  <c r="R14" i="20"/>
  <c r="R15" i="20"/>
  <c r="R16" i="20"/>
  <c r="R17" i="20"/>
  <c r="R18" i="20"/>
  <c r="R19" i="20"/>
  <c r="R12" i="20"/>
  <c r="L6" i="20"/>
  <c r="O6" i="20"/>
  <c r="L7" i="20"/>
  <c r="O7" i="20"/>
  <c r="L8" i="20"/>
  <c r="O8" i="20"/>
  <c r="L9" i="20"/>
  <c r="O9" i="20"/>
  <c r="Q6" i="20"/>
  <c r="Q7" i="20"/>
  <c r="Q8" i="20"/>
  <c r="Q9" i="20"/>
  <c r="T5" i="20"/>
  <c r="S5" i="20"/>
  <c r="R5" i="20"/>
  <c r="T4" i="20"/>
  <c r="S4" i="20"/>
  <c r="R4" i="20"/>
  <c r="P2" i="20"/>
  <c r="P3" i="20"/>
  <c r="P4" i="20"/>
  <c r="P5" i="20"/>
  <c r="P6" i="20"/>
  <c r="P7" i="20"/>
  <c r="P8" i="20"/>
  <c r="P9" i="20"/>
  <c r="T2" i="20"/>
  <c r="S2" i="20"/>
  <c r="R2" i="20"/>
  <c r="R62" i="19"/>
  <c r="R63" i="19"/>
  <c r="R64" i="19"/>
  <c r="R65" i="19"/>
  <c r="R66" i="19"/>
  <c r="R68" i="19"/>
  <c r="R67" i="19"/>
  <c r="R69" i="19"/>
  <c r="T56" i="19"/>
  <c r="S56" i="19"/>
  <c r="R56" i="19"/>
  <c r="T54" i="19"/>
  <c r="S54" i="19"/>
  <c r="R54" i="19"/>
  <c r="T52" i="19"/>
  <c r="S52" i="19"/>
  <c r="R52" i="19"/>
  <c r="S22" i="19"/>
  <c r="T22" i="19"/>
  <c r="U22" i="19"/>
  <c r="R22" i="19"/>
  <c r="S12" i="19"/>
  <c r="T12" i="19"/>
  <c r="U12" i="19"/>
  <c r="S13" i="19"/>
  <c r="T13" i="19"/>
  <c r="U13" i="19"/>
  <c r="S14" i="19"/>
  <c r="T14" i="19"/>
  <c r="U14" i="19"/>
  <c r="S15" i="19"/>
  <c r="T15" i="19"/>
  <c r="U15" i="19"/>
  <c r="S16" i="19"/>
  <c r="T16" i="19"/>
  <c r="U16" i="19"/>
  <c r="S17" i="19"/>
  <c r="T17" i="19"/>
  <c r="U17" i="19"/>
  <c r="S18" i="19"/>
  <c r="T18" i="19"/>
  <c r="U18" i="19"/>
  <c r="S19" i="19"/>
  <c r="T19" i="19"/>
  <c r="U19" i="19"/>
  <c r="R13" i="19"/>
  <c r="R14" i="19"/>
  <c r="R15" i="19"/>
  <c r="R16" i="19"/>
  <c r="R17" i="19"/>
  <c r="R18" i="19"/>
  <c r="R19" i="19"/>
  <c r="R12" i="19"/>
  <c r="T5" i="19"/>
  <c r="S5" i="19"/>
  <c r="R5" i="19"/>
  <c r="T4" i="19"/>
  <c r="S4" i="19"/>
  <c r="R4" i="19"/>
  <c r="T2" i="19"/>
  <c r="S2" i="19"/>
  <c r="R2" i="19"/>
  <c r="R62" i="18"/>
  <c r="R63" i="18"/>
  <c r="R64" i="18"/>
  <c r="R65" i="18"/>
  <c r="R66" i="18"/>
  <c r="R68" i="18"/>
  <c r="R67" i="18"/>
  <c r="R69" i="18"/>
  <c r="T56" i="18"/>
  <c r="S56" i="18"/>
  <c r="R56" i="18"/>
  <c r="T54" i="18"/>
  <c r="S54" i="18"/>
  <c r="R54" i="18"/>
  <c r="T52" i="18"/>
  <c r="S52" i="18"/>
  <c r="R52" i="18"/>
  <c r="S22" i="18"/>
  <c r="T22" i="18"/>
  <c r="U22" i="18"/>
  <c r="R22" i="18"/>
  <c r="S12" i="18"/>
  <c r="T12" i="18"/>
  <c r="U12" i="18"/>
  <c r="S13" i="18"/>
  <c r="T13" i="18"/>
  <c r="U13" i="18"/>
  <c r="S14" i="18"/>
  <c r="T14" i="18"/>
  <c r="U14" i="18"/>
  <c r="S15" i="18"/>
  <c r="T15" i="18"/>
  <c r="U15" i="18"/>
  <c r="S16" i="18"/>
  <c r="T16" i="18"/>
  <c r="U16" i="18"/>
  <c r="S17" i="18"/>
  <c r="T17" i="18"/>
  <c r="U17" i="18"/>
  <c r="S18" i="18"/>
  <c r="T18" i="18"/>
  <c r="U18" i="18"/>
  <c r="S19" i="18"/>
  <c r="T19" i="18"/>
  <c r="U19" i="18"/>
  <c r="R13" i="18"/>
  <c r="R14" i="18"/>
  <c r="R15" i="18"/>
  <c r="R16" i="18"/>
  <c r="R17" i="18"/>
  <c r="R18" i="18"/>
  <c r="R19" i="18"/>
  <c r="R12" i="18"/>
  <c r="T5" i="18"/>
  <c r="S5" i="18"/>
  <c r="R5" i="18"/>
  <c r="T4" i="18"/>
  <c r="S4" i="18"/>
  <c r="R4" i="18"/>
  <c r="T2" i="18"/>
  <c r="S2" i="18"/>
  <c r="R2" i="18"/>
  <c r="R62" i="17"/>
  <c r="R68" i="17"/>
  <c r="R63" i="17"/>
  <c r="R64" i="17"/>
  <c r="R65" i="17"/>
  <c r="R66" i="17"/>
  <c r="T54" i="17"/>
  <c r="S54" i="17"/>
  <c r="R54" i="17"/>
  <c r="T52" i="17"/>
  <c r="S52" i="17"/>
  <c r="R52" i="17"/>
  <c r="L29" i="17"/>
  <c r="O29" i="17"/>
  <c r="P27" i="17"/>
  <c r="P28" i="17"/>
  <c r="P29" i="17"/>
  <c r="T50" i="17"/>
  <c r="S50" i="17"/>
  <c r="R50" i="17"/>
  <c r="S22" i="17"/>
  <c r="T22" i="17"/>
  <c r="U22" i="17"/>
  <c r="R22" i="17"/>
  <c r="S12" i="17"/>
  <c r="T12" i="17"/>
  <c r="U12" i="17"/>
  <c r="S13" i="17"/>
  <c r="T13" i="17"/>
  <c r="U13" i="17"/>
  <c r="S14" i="17"/>
  <c r="T14" i="17"/>
  <c r="U14" i="17"/>
  <c r="S15" i="17"/>
  <c r="T15" i="17"/>
  <c r="U15" i="17"/>
  <c r="S16" i="17"/>
  <c r="T16" i="17"/>
  <c r="U16" i="17"/>
  <c r="S17" i="17"/>
  <c r="T17" i="17"/>
  <c r="U17" i="17"/>
  <c r="S18" i="17"/>
  <c r="T18" i="17"/>
  <c r="U18" i="17"/>
  <c r="S19" i="17"/>
  <c r="T19" i="17"/>
  <c r="U19" i="17"/>
  <c r="R13" i="17"/>
  <c r="R14" i="17"/>
  <c r="R15" i="17"/>
  <c r="R16" i="17"/>
  <c r="R17" i="17"/>
  <c r="R18" i="17"/>
  <c r="R19" i="17"/>
  <c r="R12" i="17"/>
  <c r="T5" i="17"/>
  <c r="S5" i="17"/>
  <c r="R5" i="17"/>
  <c r="T4" i="17"/>
  <c r="S4" i="17"/>
  <c r="R4" i="17"/>
  <c r="T2" i="17"/>
  <c r="S2" i="17"/>
  <c r="R2" i="17"/>
  <c r="R62" i="16"/>
  <c r="R63" i="16"/>
  <c r="R64" i="16"/>
  <c r="R65" i="16"/>
  <c r="R66" i="16"/>
  <c r="T56" i="16"/>
  <c r="S56" i="16"/>
  <c r="R56" i="16"/>
  <c r="R54" i="16"/>
  <c r="T54" i="16"/>
  <c r="S54" i="16"/>
  <c r="T52" i="16"/>
  <c r="S52" i="16"/>
  <c r="R52" i="16"/>
  <c r="S22" i="16"/>
  <c r="T22" i="16"/>
  <c r="U22" i="16"/>
  <c r="R22" i="16"/>
  <c r="S12" i="16"/>
  <c r="T12" i="16"/>
  <c r="U12" i="16"/>
  <c r="S13" i="16"/>
  <c r="T13" i="16"/>
  <c r="U13" i="16"/>
  <c r="S14" i="16"/>
  <c r="T14" i="16"/>
  <c r="U14" i="16"/>
  <c r="S15" i="16"/>
  <c r="T15" i="16"/>
  <c r="U15" i="16"/>
  <c r="S16" i="16"/>
  <c r="T16" i="16"/>
  <c r="U16" i="16"/>
  <c r="S17" i="16"/>
  <c r="T17" i="16"/>
  <c r="U17" i="16"/>
  <c r="S18" i="16"/>
  <c r="T18" i="16"/>
  <c r="U18" i="16"/>
  <c r="S19" i="16"/>
  <c r="T19" i="16"/>
  <c r="U19" i="16"/>
  <c r="R13" i="16"/>
  <c r="R14" i="16"/>
  <c r="R15" i="16"/>
  <c r="R16" i="16"/>
  <c r="R17" i="16"/>
  <c r="R18" i="16"/>
  <c r="R19" i="16"/>
  <c r="R12" i="16"/>
  <c r="T5" i="16"/>
  <c r="S5" i="16"/>
  <c r="R5" i="16"/>
  <c r="T4" i="16"/>
  <c r="S4" i="16"/>
  <c r="R4" i="16"/>
  <c r="T2" i="16"/>
  <c r="S2" i="16"/>
  <c r="R2" i="16"/>
  <c r="R62" i="15"/>
  <c r="R63" i="15"/>
  <c r="R67" i="15"/>
  <c r="R65" i="15"/>
  <c r="R66" i="15"/>
  <c r="R68" i="15"/>
  <c r="T56" i="15"/>
  <c r="S56" i="15"/>
  <c r="R56" i="15"/>
  <c r="T54" i="15"/>
  <c r="S54" i="15"/>
  <c r="R54" i="15"/>
  <c r="T52" i="15"/>
  <c r="S52" i="15"/>
  <c r="R52" i="15"/>
  <c r="S22" i="15"/>
  <c r="T22" i="15"/>
  <c r="U22" i="15"/>
  <c r="R22" i="15"/>
  <c r="S12" i="15"/>
  <c r="T12" i="15"/>
  <c r="U12" i="15"/>
  <c r="S13" i="15"/>
  <c r="T13" i="15"/>
  <c r="U13" i="15"/>
  <c r="S14" i="15"/>
  <c r="T14" i="15"/>
  <c r="U14" i="15"/>
  <c r="S15" i="15"/>
  <c r="T15" i="15"/>
  <c r="U15" i="15"/>
  <c r="S16" i="15"/>
  <c r="T16" i="15"/>
  <c r="U16" i="15"/>
  <c r="S17" i="15"/>
  <c r="T17" i="15"/>
  <c r="U17" i="15"/>
  <c r="S18" i="15"/>
  <c r="T18" i="15"/>
  <c r="U18" i="15"/>
  <c r="S19" i="15"/>
  <c r="T19" i="15"/>
  <c r="U19" i="15"/>
  <c r="R13" i="15"/>
  <c r="R14" i="15"/>
  <c r="R15" i="15"/>
  <c r="R16" i="15"/>
  <c r="R17" i="15"/>
  <c r="R18" i="15"/>
  <c r="R19" i="15"/>
  <c r="R12" i="15"/>
  <c r="T5" i="15"/>
  <c r="S5" i="15"/>
  <c r="R5" i="15"/>
  <c r="T4" i="15"/>
  <c r="S4" i="15"/>
  <c r="R4" i="15"/>
  <c r="T2" i="15"/>
  <c r="S2" i="15"/>
  <c r="R2" i="15"/>
  <c r="L4" i="15"/>
  <c r="L3" i="15"/>
  <c r="L2" i="15"/>
  <c r="R62" i="14"/>
  <c r="R63" i="14"/>
  <c r="R64" i="14"/>
  <c r="R65" i="14"/>
  <c r="R66" i="14"/>
  <c r="R68" i="14"/>
  <c r="R67" i="14"/>
  <c r="R69" i="14"/>
  <c r="Q62" i="6"/>
  <c r="Q63" i="6"/>
  <c r="Q64" i="6"/>
  <c r="Q65" i="6"/>
  <c r="Q66" i="6"/>
  <c r="Q68" i="6"/>
  <c r="Q67" i="6"/>
  <c r="Q69" i="6"/>
  <c r="Q60" i="11"/>
  <c r="Q59" i="11"/>
  <c r="Q61" i="11"/>
  <c r="Q62" i="11"/>
  <c r="Q63" i="11"/>
  <c r="Q65" i="11"/>
  <c r="R62" i="13"/>
  <c r="R63" i="13"/>
  <c r="R64" i="13"/>
  <c r="R65" i="13"/>
  <c r="R66" i="13"/>
  <c r="R68" i="12"/>
  <c r="R67" i="12"/>
  <c r="R69" i="12"/>
  <c r="R78" i="12"/>
  <c r="R79" i="12"/>
  <c r="R77" i="12"/>
  <c r="R73" i="12"/>
  <c r="R74" i="12"/>
  <c r="R75" i="12"/>
  <c r="R76" i="12"/>
  <c r="R72" i="12"/>
  <c r="R63" i="12"/>
  <c r="R64" i="12"/>
  <c r="R65" i="12"/>
  <c r="R66" i="12"/>
  <c r="R62" i="12"/>
  <c r="S56" i="6"/>
  <c r="R56" i="6"/>
  <c r="Q56" i="6"/>
  <c r="S54" i="6"/>
  <c r="R54" i="6"/>
  <c r="Q54" i="6"/>
  <c r="S52" i="6"/>
  <c r="R52" i="6"/>
  <c r="Q52" i="6"/>
  <c r="R22" i="6"/>
  <c r="S22" i="6"/>
  <c r="T22" i="6"/>
  <c r="Q22" i="6"/>
  <c r="R12" i="6"/>
  <c r="S12" i="6"/>
  <c r="T12" i="6"/>
  <c r="R13" i="6"/>
  <c r="S13" i="6"/>
  <c r="T13" i="6"/>
  <c r="R14" i="6"/>
  <c r="S14" i="6"/>
  <c r="T14" i="6"/>
  <c r="R15" i="6"/>
  <c r="S15" i="6"/>
  <c r="T15" i="6"/>
  <c r="R16" i="6"/>
  <c r="S16" i="6"/>
  <c r="T16" i="6"/>
  <c r="R17" i="6"/>
  <c r="S17" i="6"/>
  <c r="T17" i="6"/>
  <c r="R18" i="6"/>
  <c r="S18" i="6"/>
  <c r="T18" i="6"/>
  <c r="R19" i="6"/>
  <c r="S19" i="6"/>
  <c r="T19" i="6"/>
  <c r="Q13" i="6"/>
  <c r="Q14" i="6"/>
  <c r="Q15" i="6"/>
  <c r="Q16" i="6"/>
  <c r="Q17" i="6"/>
  <c r="Q18" i="6"/>
  <c r="Q19" i="6"/>
  <c r="Q12" i="6"/>
  <c r="K13" i="6"/>
  <c r="K14" i="6"/>
  <c r="K15" i="6"/>
  <c r="K16" i="6"/>
  <c r="K17" i="6"/>
  <c r="K18" i="6"/>
  <c r="K19" i="6"/>
  <c r="K12" i="6"/>
  <c r="S5" i="6"/>
  <c r="R5" i="6"/>
  <c r="Q5" i="6"/>
  <c r="S4" i="6"/>
  <c r="R4" i="6"/>
  <c r="Q4" i="6"/>
  <c r="S2" i="6"/>
  <c r="R2" i="6"/>
  <c r="Q2" i="6"/>
  <c r="K6" i="6"/>
  <c r="N6" i="6"/>
  <c r="K7" i="6"/>
  <c r="N7" i="6"/>
  <c r="K8" i="6"/>
  <c r="N8" i="6"/>
  <c r="K9" i="6"/>
  <c r="N9" i="6"/>
  <c r="P6" i="6"/>
  <c r="P7" i="6"/>
  <c r="P8" i="6"/>
  <c r="P9" i="6"/>
  <c r="K2" i="6"/>
  <c r="N2" i="6"/>
  <c r="K3" i="6"/>
  <c r="N3" i="6"/>
  <c r="K5" i="6"/>
  <c r="N5" i="6"/>
  <c r="P2" i="6"/>
  <c r="P3" i="6"/>
  <c r="P4" i="6"/>
  <c r="P5" i="6"/>
  <c r="O2" i="6"/>
  <c r="O3" i="6"/>
  <c r="O4" i="6"/>
  <c r="O5" i="6"/>
  <c r="O6" i="6"/>
  <c r="O7" i="6"/>
  <c r="O8" i="6"/>
  <c r="O9" i="6"/>
  <c r="K4" i="6"/>
  <c r="N4" i="6"/>
  <c r="K29" i="11"/>
  <c r="N29" i="11"/>
  <c r="K27" i="11"/>
  <c r="N27" i="11"/>
  <c r="K28" i="11"/>
  <c r="N28" i="11"/>
  <c r="K32" i="11"/>
  <c r="N32" i="11"/>
  <c r="K33" i="11"/>
  <c r="N33" i="11"/>
  <c r="K34" i="11"/>
  <c r="N34" i="11"/>
  <c r="K37" i="11"/>
  <c r="N37" i="11"/>
  <c r="K38" i="11"/>
  <c r="N38" i="11"/>
  <c r="K39" i="11"/>
  <c r="N39" i="11"/>
  <c r="K42" i="11"/>
  <c r="N42" i="11"/>
  <c r="K43" i="11"/>
  <c r="N43" i="11"/>
  <c r="K44" i="11"/>
  <c r="N44" i="11"/>
  <c r="K24" i="11"/>
  <c r="N24" i="11"/>
  <c r="R22" i="11"/>
  <c r="R23" i="11"/>
  <c r="S22" i="11"/>
  <c r="S23" i="11"/>
  <c r="T22" i="11"/>
  <c r="T23" i="11"/>
  <c r="Q22" i="11"/>
  <c r="Q23" i="11"/>
  <c r="K13" i="11"/>
  <c r="N13" i="11"/>
  <c r="K14" i="11"/>
  <c r="N14" i="11"/>
  <c r="K15" i="11"/>
  <c r="N15" i="11"/>
  <c r="K16" i="11"/>
  <c r="N16" i="11"/>
  <c r="K17" i="11"/>
  <c r="N17" i="11"/>
  <c r="K18" i="11"/>
  <c r="N18" i="11"/>
  <c r="K19" i="11"/>
  <c r="N19" i="11"/>
  <c r="K12" i="11"/>
  <c r="N12" i="11"/>
  <c r="K6" i="11"/>
  <c r="N6" i="11"/>
  <c r="K7" i="11"/>
  <c r="N7" i="11"/>
  <c r="K8" i="11"/>
  <c r="N8" i="11"/>
  <c r="K9" i="11"/>
  <c r="N9" i="11"/>
  <c r="K2" i="11"/>
  <c r="N2" i="11"/>
  <c r="K3" i="11"/>
  <c r="N3" i="11"/>
  <c r="K4" i="11"/>
  <c r="N4" i="11"/>
  <c r="K5" i="11"/>
  <c r="N5" i="11"/>
  <c r="L44" i="16"/>
  <c r="O44" i="16"/>
  <c r="L45" i="16"/>
  <c r="O45" i="16"/>
  <c r="L46" i="16"/>
  <c r="O46" i="16"/>
  <c r="L47" i="16"/>
  <c r="O47" i="16"/>
  <c r="P44" i="16"/>
  <c r="P45" i="16"/>
  <c r="P46" i="16"/>
  <c r="P47" i="16"/>
  <c r="L38" i="16"/>
  <c r="O38" i="16"/>
  <c r="L39" i="16"/>
  <c r="O39" i="16"/>
  <c r="L40" i="16"/>
  <c r="O40" i="16"/>
  <c r="L41" i="16"/>
  <c r="O41" i="16"/>
  <c r="P38" i="16"/>
  <c r="P39" i="16"/>
  <c r="P40" i="16"/>
  <c r="P41" i="16"/>
  <c r="L32" i="16"/>
  <c r="O32" i="16"/>
  <c r="L33" i="16"/>
  <c r="O33" i="16"/>
  <c r="L34" i="16"/>
  <c r="O34" i="16"/>
  <c r="L35" i="16"/>
  <c r="O35" i="16"/>
  <c r="P32" i="16"/>
  <c r="P33" i="16"/>
  <c r="P34" i="16"/>
  <c r="P35" i="16"/>
  <c r="L12" i="16"/>
  <c r="O12" i="16"/>
  <c r="L13" i="16"/>
  <c r="O13" i="16"/>
  <c r="L16" i="16"/>
  <c r="O16" i="16"/>
  <c r="L18" i="16"/>
  <c r="O18" i="16"/>
  <c r="L14" i="16"/>
  <c r="O14" i="16"/>
  <c r="L15" i="16"/>
  <c r="O15" i="16"/>
  <c r="L17" i="16"/>
  <c r="O17" i="16"/>
  <c r="L19" i="16"/>
  <c r="O19" i="16"/>
  <c r="P12" i="16"/>
  <c r="P13" i="16"/>
  <c r="P14" i="16"/>
  <c r="P15" i="16"/>
  <c r="P16" i="16"/>
  <c r="P17" i="16"/>
  <c r="P18" i="16"/>
  <c r="P19" i="16"/>
  <c r="L6" i="16"/>
  <c r="O6" i="16"/>
  <c r="L7" i="16"/>
  <c r="O7" i="16"/>
  <c r="L8" i="16"/>
  <c r="O8" i="16"/>
  <c r="L9" i="16"/>
  <c r="O9" i="16"/>
  <c r="Q6" i="16"/>
  <c r="Q7" i="16"/>
  <c r="Q8" i="16"/>
  <c r="Q9" i="16"/>
  <c r="L2" i="16"/>
  <c r="O2" i="16"/>
  <c r="L3" i="16"/>
  <c r="O3" i="16"/>
  <c r="L4" i="16"/>
  <c r="O4" i="16"/>
  <c r="L5" i="16"/>
  <c r="O5" i="16"/>
  <c r="Q2" i="16"/>
  <c r="Q3" i="16"/>
  <c r="Q4" i="16"/>
  <c r="Q5" i="16"/>
  <c r="P2" i="16"/>
  <c r="P3" i="16"/>
  <c r="P4" i="16"/>
  <c r="P5" i="16"/>
  <c r="P6" i="16"/>
  <c r="P7" i="16"/>
  <c r="P8" i="16"/>
  <c r="P9" i="16"/>
  <c r="T56" i="14"/>
  <c r="S56" i="14"/>
  <c r="R56" i="14"/>
  <c r="T54" i="14"/>
  <c r="S54" i="14"/>
  <c r="R54" i="14"/>
  <c r="T52" i="14"/>
  <c r="S52" i="14"/>
  <c r="R52" i="14"/>
  <c r="S22" i="14"/>
  <c r="T22" i="14"/>
  <c r="U22" i="14"/>
  <c r="R22" i="14"/>
  <c r="S12" i="14"/>
  <c r="T12" i="14"/>
  <c r="U12" i="14"/>
  <c r="S13" i="14"/>
  <c r="T13" i="14"/>
  <c r="U13" i="14"/>
  <c r="S14" i="14"/>
  <c r="T14" i="14"/>
  <c r="U14" i="14"/>
  <c r="S15" i="14"/>
  <c r="T15" i="14"/>
  <c r="U15" i="14"/>
  <c r="S16" i="14"/>
  <c r="T16" i="14"/>
  <c r="U16" i="14"/>
  <c r="S17" i="14"/>
  <c r="T17" i="14"/>
  <c r="U17" i="14"/>
  <c r="S18" i="14"/>
  <c r="T18" i="14"/>
  <c r="U18" i="14"/>
  <c r="S19" i="14"/>
  <c r="T19" i="14"/>
  <c r="U19" i="14"/>
  <c r="R13" i="14"/>
  <c r="R14" i="14"/>
  <c r="R15" i="14"/>
  <c r="R16" i="14"/>
  <c r="R17" i="14"/>
  <c r="R18" i="14"/>
  <c r="R19" i="14"/>
  <c r="R12" i="14"/>
  <c r="T5" i="14"/>
  <c r="S5" i="14"/>
  <c r="R5" i="14"/>
  <c r="T4" i="14"/>
  <c r="S4" i="14"/>
  <c r="R4" i="14"/>
  <c r="T2" i="14"/>
  <c r="S2" i="14"/>
  <c r="R2" i="14"/>
  <c r="T56" i="13"/>
  <c r="S56" i="13"/>
  <c r="R56" i="13"/>
  <c r="T54" i="13"/>
  <c r="S54" i="13"/>
  <c r="R54" i="13"/>
  <c r="S52" i="13"/>
  <c r="T52" i="13"/>
  <c r="R52" i="13"/>
  <c r="S56" i="12"/>
  <c r="T56" i="12"/>
  <c r="R56" i="12"/>
  <c r="S54" i="12"/>
  <c r="T54" i="12"/>
  <c r="R54" i="12"/>
  <c r="S52" i="12"/>
  <c r="T52" i="12"/>
  <c r="R52" i="12"/>
  <c r="L38" i="12"/>
  <c r="O38" i="12"/>
  <c r="L39" i="12"/>
  <c r="O39" i="12"/>
  <c r="L40" i="12"/>
  <c r="O40" i="12"/>
  <c r="L41" i="12"/>
  <c r="O41" i="12"/>
  <c r="P38" i="12"/>
  <c r="P39" i="12"/>
  <c r="P40" i="12"/>
  <c r="P41" i="12"/>
  <c r="L24" i="12"/>
  <c r="O24" i="12"/>
  <c r="P22" i="12"/>
  <c r="P23" i="12"/>
  <c r="P24" i="12"/>
  <c r="R48" i="12"/>
  <c r="S22" i="13"/>
  <c r="T22" i="13"/>
  <c r="U22" i="13"/>
  <c r="R22" i="13"/>
  <c r="S12" i="13"/>
  <c r="T12" i="13"/>
  <c r="U12" i="13"/>
  <c r="S13" i="13"/>
  <c r="T13" i="13"/>
  <c r="U13" i="13"/>
  <c r="S14" i="13"/>
  <c r="T14" i="13"/>
  <c r="U14" i="13"/>
  <c r="S15" i="13"/>
  <c r="T15" i="13"/>
  <c r="U15" i="13"/>
  <c r="S16" i="13"/>
  <c r="T16" i="13"/>
  <c r="U16" i="13"/>
  <c r="S17" i="13"/>
  <c r="T17" i="13"/>
  <c r="U17" i="13"/>
  <c r="S18" i="13"/>
  <c r="T18" i="13"/>
  <c r="U18" i="13"/>
  <c r="S19" i="13"/>
  <c r="T19" i="13"/>
  <c r="U19" i="13"/>
  <c r="R13" i="13"/>
  <c r="R14" i="13"/>
  <c r="R15" i="13"/>
  <c r="R16" i="13"/>
  <c r="R17" i="13"/>
  <c r="R18" i="13"/>
  <c r="R19" i="13"/>
  <c r="R12" i="13"/>
  <c r="T5" i="13"/>
  <c r="S5" i="13"/>
  <c r="R5" i="13"/>
  <c r="T4" i="13"/>
  <c r="S4" i="13"/>
  <c r="R4" i="13"/>
  <c r="T2" i="13"/>
  <c r="S2" i="13"/>
  <c r="R2" i="13"/>
  <c r="S22" i="12"/>
  <c r="T22" i="12"/>
  <c r="U22" i="12"/>
  <c r="R22" i="12"/>
  <c r="S12" i="12"/>
  <c r="T12" i="12"/>
  <c r="U12" i="12"/>
  <c r="S13" i="12"/>
  <c r="T13" i="12"/>
  <c r="U13" i="12"/>
  <c r="S14" i="12"/>
  <c r="T14" i="12"/>
  <c r="U14" i="12"/>
  <c r="S15" i="12"/>
  <c r="T15" i="12"/>
  <c r="U15" i="12"/>
  <c r="S16" i="12"/>
  <c r="T16" i="12"/>
  <c r="U16" i="12"/>
  <c r="S17" i="12"/>
  <c r="T17" i="12"/>
  <c r="U17" i="12"/>
  <c r="S18" i="12"/>
  <c r="T18" i="12"/>
  <c r="U18" i="12"/>
  <c r="S19" i="12"/>
  <c r="T19" i="12"/>
  <c r="U19" i="12"/>
  <c r="R13" i="12"/>
  <c r="R14" i="12"/>
  <c r="R15" i="12"/>
  <c r="R16" i="12"/>
  <c r="R17" i="12"/>
  <c r="R18" i="12"/>
  <c r="R19" i="12"/>
  <c r="R12" i="12"/>
  <c r="L13" i="12"/>
  <c r="L14" i="12"/>
  <c r="L15" i="12"/>
  <c r="L16" i="12"/>
  <c r="L17" i="12"/>
  <c r="L18" i="12"/>
  <c r="L19" i="12"/>
  <c r="L12" i="12"/>
  <c r="L7" i="12"/>
  <c r="O7" i="12"/>
  <c r="Q6" i="12"/>
  <c r="Q7" i="12"/>
  <c r="Q8" i="12"/>
  <c r="Q9" i="12"/>
  <c r="S5" i="12"/>
  <c r="T5" i="12"/>
  <c r="R5" i="12"/>
  <c r="P2" i="12"/>
  <c r="P3" i="12"/>
  <c r="P4" i="12"/>
  <c r="P5" i="12"/>
  <c r="P6" i="12"/>
  <c r="P7" i="12"/>
  <c r="P8" i="12"/>
  <c r="P9" i="12"/>
  <c r="S2" i="12"/>
  <c r="T2" i="12"/>
  <c r="R2" i="12"/>
  <c r="S4" i="12"/>
  <c r="T4" i="12"/>
  <c r="R4" i="12"/>
  <c r="K22" i="6"/>
  <c r="N22" i="6"/>
  <c r="K23" i="6"/>
  <c r="N23" i="6"/>
  <c r="K24" i="6"/>
  <c r="N24" i="6"/>
  <c r="O22" i="6"/>
  <c r="O23" i="6"/>
  <c r="O24" i="6"/>
  <c r="R48" i="6"/>
  <c r="S48" i="6"/>
  <c r="Q48" i="6"/>
  <c r="K44" i="6"/>
  <c r="N44" i="6"/>
  <c r="K45" i="6"/>
  <c r="N45" i="6"/>
  <c r="K46" i="6"/>
  <c r="N46" i="6"/>
  <c r="K47" i="6"/>
  <c r="N47" i="6"/>
  <c r="O44" i="6"/>
  <c r="O45" i="6"/>
  <c r="O46" i="6"/>
  <c r="O47" i="6"/>
  <c r="K38" i="6"/>
  <c r="N38" i="6"/>
  <c r="K39" i="6"/>
  <c r="N39" i="6"/>
  <c r="K40" i="6"/>
  <c r="N40" i="6"/>
  <c r="K41" i="6"/>
  <c r="N41" i="6"/>
  <c r="O38" i="6"/>
  <c r="O39" i="6"/>
  <c r="O40" i="6"/>
  <c r="O41" i="6"/>
  <c r="K32" i="6"/>
  <c r="N32" i="6"/>
  <c r="K33" i="6"/>
  <c r="N33" i="6"/>
  <c r="K34" i="6"/>
  <c r="N34" i="6"/>
  <c r="O32" i="6"/>
  <c r="O33" i="6"/>
  <c r="O34" i="6"/>
  <c r="K35" i="6"/>
  <c r="N35" i="6"/>
  <c r="O35" i="6"/>
  <c r="K29" i="6"/>
  <c r="N12" i="6"/>
  <c r="N13" i="6"/>
  <c r="N14" i="6"/>
  <c r="N15" i="6"/>
  <c r="N16" i="6"/>
  <c r="N17" i="6"/>
  <c r="N18" i="6"/>
  <c r="N19" i="6"/>
  <c r="O12" i="6"/>
  <c r="O13" i="6"/>
  <c r="O14" i="6"/>
  <c r="O15" i="6"/>
  <c r="O16" i="6"/>
  <c r="O17" i="6"/>
  <c r="O18" i="6"/>
  <c r="O19" i="6"/>
  <c r="O69" i="11"/>
  <c r="O75" i="11"/>
  <c r="O76" i="11"/>
  <c r="O70" i="11"/>
  <c r="O71" i="11"/>
  <c r="O72" i="11"/>
  <c r="O73" i="11"/>
  <c r="N69" i="11"/>
  <c r="N70" i="11"/>
  <c r="N71" i="11"/>
  <c r="N72" i="11"/>
  <c r="N73" i="11"/>
  <c r="J59" i="11"/>
  <c r="J60" i="11"/>
  <c r="J61" i="11"/>
  <c r="J62" i="11"/>
  <c r="J63" i="11"/>
  <c r="I59" i="11"/>
  <c r="I60" i="11"/>
  <c r="I61" i="11"/>
  <c r="I62" i="11"/>
  <c r="I63" i="11"/>
  <c r="H59" i="11"/>
  <c r="H60" i="11"/>
  <c r="H61" i="11"/>
  <c r="H62" i="11"/>
  <c r="H63" i="11"/>
  <c r="F67" i="11"/>
  <c r="E67" i="11"/>
  <c r="D67" i="11"/>
  <c r="O65" i="11"/>
  <c r="O64" i="11"/>
  <c r="N65" i="11"/>
  <c r="N64" i="11"/>
  <c r="J48" i="11"/>
  <c r="J49" i="11"/>
  <c r="J50" i="11"/>
  <c r="J51" i="11"/>
  <c r="J52" i="11"/>
  <c r="I48" i="11"/>
  <c r="I49" i="11"/>
  <c r="I50" i="11"/>
  <c r="I51" i="11"/>
  <c r="I52" i="11"/>
  <c r="I54" i="11"/>
  <c r="H48" i="11"/>
  <c r="H49" i="11"/>
  <c r="H50" i="11"/>
  <c r="H51" i="11"/>
  <c r="H52" i="11"/>
  <c r="F55" i="11"/>
  <c r="F56" i="11"/>
  <c r="E55" i="11"/>
  <c r="E56" i="11"/>
  <c r="D55" i="11"/>
  <c r="D56" i="11"/>
  <c r="F54" i="11"/>
  <c r="E54" i="11"/>
  <c r="D54" i="11"/>
  <c r="K22" i="11"/>
  <c r="N22" i="11"/>
  <c r="K23" i="11"/>
  <c r="N23" i="11"/>
  <c r="L29" i="14"/>
  <c r="L44" i="26"/>
  <c r="O44" i="26"/>
  <c r="L45" i="26"/>
  <c r="O45" i="26"/>
  <c r="L46" i="26"/>
  <c r="O46" i="26"/>
  <c r="L47" i="26"/>
  <c r="O47" i="26"/>
  <c r="P44" i="26"/>
  <c r="P45" i="26"/>
  <c r="P46" i="26"/>
  <c r="P47" i="26"/>
  <c r="T56" i="26"/>
  <c r="S56" i="26"/>
  <c r="R56" i="26"/>
  <c r="L38" i="26"/>
  <c r="O38" i="26"/>
  <c r="L39" i="26"/>
  <c r="O39" i="26"/>
  <c r="L40" i="26"/>
  <c r="O40" i="26"/>
  <c r="L41" i="26"/>
  <c r="O41" i="26"/>
  <c r="P38" i="26"/>
  <c r="P39" i="26"/>
  <c r="P40" i="26"/>
  <c r="P41" i="26"/>
  <c r="T54" i="26"/>
  <c r="S54" i="26"/>
  <c r="R54" i="26"/>
  <c r="L32" i="26"/>
  <c r="O32" i="26"/>
  <c r="L33" i="26"/>
  <c r="O33" i="26"/>
  <c r="L34" i="26"/>
  <c r="O34" i="26"/>
  <c r="L35" i="26"/>
  <c r="O35" i="26"/>
  <c r="P32" i="26"/>
  <c r="P33" i="26"/>
  <c r="P34" i="26"/>
  <c r="P35" i="26"/>
  <c r="T52" i="26"/>
  <c r="S52" i="26"/>
  <c r="R52" i="26"/>
  <c r="L29" i="26"/>
  <c r="O29" i="26"/>
  <c r="L27" i="26"/>
  <c r="O27" i="26"/>
  <c r="L28" i="26"/>
  <c r="O28" i="26"/>
  <c r="P27" i="26"/>
  <c r="P28" i="26"/>
  <c r="P29" i="26"/>
  <c r="L12" i="26"/>
  <c r="O12" i="26"/>
  <c r="L13" i="26"/>
  <c r="O13" i="26"/>
  <c r="L14" i="26"/>
  <c r="O14" i="26"/>
  <c r="L15" i="26"/>
  <c r="O15" i="26"/>
  <c r="L16" i="26"/>
  <c r="O16" i="26"/>
  <c r="L17" i="26"/>
  <c r="O17" i="26"/>
  <c r="L18" i="26"/>
  <c r="O18" i="26"/>
  <c r="P13" i="26"/>
  <c r="P14" i="26"/>
  <c r="P15" i="26"/>
  <c r="P16" i="26"/>
  <c r="P17" i="26"/>
  <c r="P18" i="26"/>
  <c r="P19" i="26"/>
  <c r="Q6" i="26"/>
  <c r="Q7" i="26"/>
  <c r="Q8" i="26"/>
  <c r="Q9" i="26"/>
  <c r="L22" i="26"/>
  <c r="O22" i="26"/>
  <c r="L23" i="26"/>
  <c r="O23" i="26"/>
  <c r="L24" i="26"/>
  <c r="O24" i="26"/>
  <c r="P22" i="26"/>
  <c r="P23" i="26"/>
  <c r="P24" i="26"/>
  <c r="Q2" i="26"/>
  <c r="Q3" i="26"/>
  <c r="Q4" i="26"/>
  <c r="Q5" i="26"/>
  <c r="P72" i="26"/>
  <c r="P73" i="26"/>
  <c r="P74" i="26"/>
  <c r="P75" i="26"/>
  <c r="P76" i="26"/>
  <c r="P78" i="26"/>
  <c r="P79" i="26"/>
  <c r="O72" i="26"/>
  <c r="O73" i="26"/>
  <c r="O74" i="26"/>
  <c r="O75" i="26"/>
  <c r="O76" i="26"/>
  <c r="O78" i="26"/>
  <c r="O79" i="26"/>
  <c r="P77" i="26"/>
  <c r="O77" i="26"/>
  <c r="J62" i="26"/>
  <c r="J63" i="26"/>
  <c r="J64" i="26"/>
  <c r="J65" i="26"/>
  <c r="J66" i="26"/>
  <c r="J69" i="26"/>
  <c r="J68" i="26"/>
  <c r="J70" i="26"/>
  <c r="I62" i="26"/>
  <c r="I63" i="26"/>
  <c r="I64" i="26"/>
  <c r="I65" i="26"/>
  <c r="I66" i="26"/>
  <c r="I69" i="26"/>
  <c r="I68" i="26"/>
  <c r="I70" i="26"/>
  <c r="H62" i="26"/>
  <c r="H63" i="26"/>
  <c r="H64" i="26"/>
  <c r="H65" i="26"/>
  <c r="H66" i="26"/>
  <c r="H69" i="26"/>
  <c r="H68" i="26"/>
  <c r="H70" i="26"/>
  <c r="F69" i="26"/>
  <c r="F70" i="26"/>
  <c r="E69" i="26"/>
  <c r="E70" i="26"/>
  <c r="D69" i="26"/>
  <c r="D70" i="26"/>
  <c r="P68" i="26"/>
  <c r="P67" i="26"/>
  <c r="P69" i="26"/>
  <c r="O68" i="26"/>
  <c r="O67" i="26"/>
  <c r="O69" i="26"/>
  <c r="F68" i="26"/>
  <c r="E68" i="26"/>
  <c r="D68" i="26"/>
  <c r="J51" i="26"/>
  <c r="J52" i="26"/>
  <c r="J53" i="26"/>
  <c r="J54" i="26"/>
  <c r="J55" i="26"/>
  <c r="J58" i="26"/>
  <c r="J57" i="26"/>
  <c r="J59" i="26"/>
  <c r="I51" i="26"/>
  <c r="I52" i="26"/>
  <c r="I53" i="26"/>
  <c r="I54" i="26"/>
  <c r="I55" i="26"/>
  <c r="I58" i="26"/>
  <c r="I57" i="26"/>
  <c r="I59" i="26"/>
  <c r="H51" i="26"/>
  <c r="H52" i="26"/>
  <c r="H53" i="26"/>
  <c r="H54" i="26"/>
  <c r="H55" i="26"/>
  <c r="H58" i="26"/>
  <c r="H57" i="26"/>
  <c r="H59" i="26"/>
  <c r="F58" i="26"/>
  <c r="F59" i="26"/>
  <c r="E58" i="26"/>
  <c r="E59" i="26"/>
  <c r="D58" i="26"/>
  <c r="D59" i="26"/>
  <c r="F57" i="26"/>
  <c r="E57" i="26"/>
  <c r="D57" i="26"/>
  <c r="T50" i="26"/>
  <c r="S50" i="26"/>
  <c r="R50" i="26"/>
  <c r="T48" i="26"/>
  <c r="S48" i="26"/>
  <c r="R48" i="26"/>
  <c r="U21" i="26"/>
  <c r="T21" i="26"/>
  <c r="S21" i="26"/>
  <c r="R21" i="26"/>
  <c r="U23" i="26"/>
  <c r="T23" i="26"/>
  <c r="S23" i="26"/>
  <c r="R23" i="26"/>
  <c r="L44" i="25"/>
  <c r="O44" i="25"/>
  <c r="L45" i="25"/>
  <c r="O45" i="25"/>
  <c r="L46" i="25"/>
  <c r="O46" i="25"/>
  <c r="L47" i="25"/>
  <c r="O47" i="25"/>
  <c r="P44" i="25"/>
  <c r="P45" i="25"/>
  <c r="P46" i="25"/>
  <c r="P47" i="25"/>
  <c r="L38" i="25"/>
  <c r="O38" i="25"/>
  <c r="L39" i="25"/>
  <c r="O39" i="25"/>
  <c r="L40" i="25"/>
  <c r="O40" i="25"/>
  <c r="L41" i="25"/>
  <c r="O41" i="25"/>
  <c r="P38" i="25"/>
  <c r="P39" i="25"/>
  <c r="P40" i="25"/>
  <c r="P41" i="25"/>
  <c r="L32" i="25"/>
  <c r="O32" i="25"/>
  <c r="L33" i="25"/>
  <c r="O33" i="25"/>
  <c r="L34" i="25"/>
  <c r="O34" i="25"/>
  <c r="L35" i="25"/>
  <c r="O35" i="25"/>
  <c r="P32" i="25"/>
  <c r="P33" i="25"/>
  <c r="P34" i="25"/>
  <c r="P35" i="25"/>
  <c r="L27" i="25"/>
  <c r="O27" i="25"/>
  <c r="L28" i="25"/>
  <c r="O28" i="25"/>
  <c r="L29" i="25"/>
  <c r="O29" i="25"/>
  <c r="P27" i="25"/>
  <c r="P28" i="25"/>
  <c r="P29" i="25"/>
  <c r="L22" i="25"/>
  <c r="O22" i="25"/>
  <c r="L23" i="25"/>
  <c r="O23" i="25"/>
  <c r="L24" i="25"/>
  <c r="O24" i="25"/>
  <c r="P22" i="25"/>
  <c r="P23" i="25"/>
  <c r="P24" i="25"/>
  <c r="P72" i="25"/>
  <c r="P73" i="25"/>
  <c r="P74" i="25"/>
  <c r="P75" i="25"/>
  <c r="P76" i="25"/>
  <c r="P78" i="25"/>
  <c r="P79" i="25"/>
  <c r="O72" i="25"/>
  <c r="O73" i="25"/>
  <c r="O74" i="25"/>
  <c r="O75" i="25"/>
  <c r="O76" i="25"/>
  <c r="O78" i="25"/>
  <c r="O79" i="25"/>
  <c r="P77" i="25"/>
  <c r="O77" i="25"/>
  <c r="P68" i="25"/>
  <c r="P67" i="25"/>
  <c r="P69" i="25"/>
  <c r="O68" i="25"/>
  <c r="O67" i="25"/>
  <c r="O69" i="25"/>
  <c r="P72" i="24"/>
  <c r="P73" i="24"/>
  <c r="P74" i="24"/>
  <c r="P75" i="24"/>
  <c r="P76" i="24"/>
  <c r="O72" i="24"/>
  <c r="O73" i="24"/>
  <c r="O74" i="24"/>
  <c r="O75" i="24"/>
  <c r="O76" i="24"/>
  <c r="O78" i="24"/>
  <c r="O79" i="24"/>
  <c r="P68" i="24"/>
  <c r="P67" i="24"/>
  <c r="O68" i="24"/>
  <c r="O67" i="24"/>
  <c r="L44" i="24"/>
  <c r="O44" i="24"/>
  <c r="L45" i="24"/>
  <c r="O45" i="24"/>
  <c r="L46" i="24"/>
  <c r="O46" i="24"/>
  <c r="L47" i="24"/>
  <c r="O47" i="24"/>
  <c r="P44" i="24"/>
  <c r="P45" i="24"/>
  <c r="P46" i="24"/>
  <c r="P47" i="24"/>
  <c r="L38" i="24"/>
  <c r="O38" i="24"/>
  <c r="L39" i="24"/>
  <c r="O39" i="24"/>
  <c r="L40" i="24"/>
  <c r="O40" i="24"/>
  <c r="L41" i="24"/>
  <c r="O41" i="24"/>
  <c r="P38" i="24"/>
  <c r="P39" i="24"/>
  <c r="P40" i="24"/>
  <c r="P41" i="24"/>
  <c r="L32" i="24"/>
  <c r="O32" i="24"/>
  <c r="L33" i="24"/>
  <c r="O33" i="24"/>
  <c r="L34" i="24"/>
  <c r="O34" i="24"/>
  <c r="L35" i="24"/>
  <c r="O35" i="24"/>
  <c r="P32" i="24"/>
  <c r="P33" i="24"/>
  <c r="P34" i="24"/>
  <c r="P35" i="24"/>
  <c r="L27" i="24"/>
  <c r="O27" i="24"/>
  <c r="L28" i="24"/>
  <c r="O28" i="24"/>
  <c r="L29" i="24"/>
  <c r="O29" i="24"/>
  <c r="P27" i="24"/>
  <c r="P28" i="24"/>
  <c r="P29" i="24"/>
  <c r="L22" i="24"/>
  <c r="O22" i="24"/>
  <c r="L23" i="24"/>
  <c r="O23" i="24"/>
  <c r="L24" i="24"/>
  <c r="O24" i="24"/>
  <c r="P22" i="24"/>
  <c r="P23" i="24"/>
  <c r="P24" i="24"/>
  <c r="P72" i="23"/>
  <c r="P73" i="23"/>
  <c r="P74" i="23"/>
  <c r="P75" i="23"/>
  <c r="P76" i="23"/>
  <c r="O72" i="23"/>
  <c r="O73" i="23"/>
  <c r="O74" i="23"/>
  <c r="O75" i="23"/>
  <c r="O76" i="23"/>
  <c r="O78" i="23"/>
  <c r="O79" i="23"/>
  <c r="O77" i="23"/>
  <c r="P68" i="23"/>
  <c r="P67" i="23"/>
  <c r="O68" i="23"/>
  <c r="O67" i="23"/>
  <c r="O69" i="23"/>
  <c r="L44" i="23"/>
  <c r="O44" i="23"/>
  <c r="L45" i="23"/>
  <c r="O45" i="23"/>
  <c r="L46" i="23"/>
  <c r="O46" i="23"/>
  <c r="L47" i="23"/>
  <c r="O47" i="23"/>
  <c r="P44" i="23"/>
  <c r="P45" i="23"/>
  <c r="P46" i="23"/>
  <c r="P47" i="23"/>
  <c r="L27" i="23"/>
  <c r="O27" i="23"/>
  <c r="L28" i="23"/>
  <c r="O28" i="23"/>
  <c r="L29" i="23"/>
  <c r="O29" i="23"/>
  <c r="P27" i="23"/>
  <c r="P28" i="23"/>
  <c r="P29" i="23"/>
  <c r="L22" i="23"/>
  <c r="O22" i="23"/>
  <c r="L23" i="23"/>
  <c r="O23" i="23"/>
  <c r="L24" i="23"/>
  <c r="O24" i="23"/>
  <c r="P22" i="23"/>
  <c r="P23" i="23"/>
  <c r="P24" i="23"/>
  <c r="P72" i="22"/>
  <c r="P73" i="22"/>
  <c r="P74" i="22"/>
  <c r="P75" i="22"/>
  <c r="P76" i="22"/>
  <c r="P78" i="22"/>
  <c r="P79" i="22"/>
  <c r="O72" i="22"/>
  <c r="O73" i="22"/>
  <c r="O74" i="22"/>
  <c r="O75" i="22"/>
  <c r="O76" i="22"/>
  <c r="O78" i="22"/>
  <c r="O79" i="22"/>
  <c r="P77" i="22"/>
  <c r="O77" i="22"/>
  <c r="P68" i="22"/>
  <c r="P67" i="22"/>
  <c r="P69" i="22"/>
  <c r="O68" i="22"/>
  <c r="O67" i="22"/>
  <c r="O69" i="22"/>
  <c r="L44" i="22"/>
  <c r="O44" i="22"/>
  <c r="L45" i="22"/>
  <c r="O45" i="22"/>
  <c r="L46" i="22"/>
  <c r="O46" i="22"/>
  <c r="L47" i="22"/>
  <c r="O47" i="22"/>
  <c r="P44" i="22"/>
  <c r="P45" i="22"/>
  <c r="P46" i="22"/>
  <c r="P47" i="22"/>
  <c r="L38" i="22"/>
  <c r="O38" i="22"/>
  <c r="L39" i="22"/>
  <c r="O39" i="22"/>
  <c r="L40" i="22"/>
  <c r="O40" i="22"/>
  <c r="L41" i="22"/>
  <c r="O41" i="22"/>
  <c r="P38" i="22"/>
  <c r="P39" i="22"/>
  <c r="P40" i="22"/>
  <c r="P41" i="22"/>
  <c r="L32" i="22"/>
  <c r="O32" i="22"/>
  <c r="L33" i="22"/>
  <c r="O33" i="22"/>
  <c r="L34" i="22"/>
  <c r="O34" i="22"/>
  <c r="L35" i="22"/>
  <c r="O35" i="22"/>
  <c r="P32" i="22"/>
  <c r="P33" i="22"/>
  <c r="P34" i="22"/>
  <c r="P35" i="22"/>
  <c r="L27" i="22"/>
  <c r="O27" i="22"/>
  <c r="L28" i="22"/>
  <c r="O28" i="22"/>
  <c r="L29" i="22"/>
  <c r="O29" i="22"/>
  <c r="P27" i="22"/>
  <c r="P28" i="22"/>
  <c r="P29" i="22"/>
  <c r="L22" i="22"/>
  <c r="O22" i="22"/>
  <c r="L23" i="22"/>
  <c r="O23" i="22"/>
  <c r="L24" i="22"/>
  <c r="O24" i="22"/>
  <c r="P22" i="22"/>
  <c r="P23" i="22"/>
  <c r="P24" i="22"/>
  <c r="P72" i="21"/>
  <c r="P73" i="21"/>
  <c r="P74" i="21"/>
  <c r="P75" i="21"/>
  <c r="P76" i="21"/>
  <c r="P78" i="21"/>
  <c r="P79" i="21"/>
  <c r="O72" i="21"/>
  <c r="O73" i="21"/>
  <c r="O74" i="21"/>
  <c r="O75" i="21"/>
  <c r="O76" i="21"/>
  <c r="O78" i="21"/>
  <c r="O79" i="21"/>
  <c r="P77" i="21"/>
  <c r="O77" i="21"/>
  <c r="P68" i="21"/>
  <c r="P67" i="21"/>
  <c r="P69" i="21"/>
  <c r="O68" i="21"/>
  <c r="O67" i="21"/>
  <c r="O69" i="21"/>
  <c r="L44" i="21"/>
  <c r="O44" i="21"/>
  <c r="L45" i="21"/>
  <c r="O45" i="21"/>
  <c r="L46" i="21"/>
  <c r="O46" i="21"/>
  <c r="L47" i="21"/>
  <c r="O47" i="21"/>
  <c r="P44" i="21"/>
  <c r="P45" i="21"/>
  <c r="P46" i="21"/>
  <c r="P47" i="21"/>
  <c r="L38" i="21"/>
  <c r="O38" i="21"/>
  <c r="L39" i="21"/>
  <c r="O39" i="21"/>
  <c r="L40" i="21"/>
  <c r="O40" i="21"/>
  <c r="L41" i="21"/>
  <c r="O41" i="21"/>
  <c r="P38" i="21"/>
  <c r="P39" i="21"/>
  <c r="P40" i="21"/>
  <c r="P41" i="21"/>
  <c r="L32" i="21"/>
  <c r="O32" i="21"/>
  <c r="L33" i="21"/>
  <c r="O33" i="21"/>
  <c r="L34" i="21"/>
  <c r="O34" i="21"/>
  <c r="L35" i="21"/>
  <c r="O35" i="21"/>
  <c r="P32" i="21"/>
  <c r="P33" i="21"/>
  <c r="P34" i="21"/>
  <c r="P35" i="21"/>
  <c r="L27" i="21"/>
  <c r="O27" i="21"/>
  <c r="L28" i="21"/>
  <c r="O28" i="21"/>
  <c r="L29" i="21"/>
  <c r="O29" i="21"/>
  <c r="P27" i="21"/>
  <c r="P28" i="21"/>
  <c r="P29" i="21"/>
  <c r="L22" i="21"/>
  <c r="O22" i="21"/>
  <c r="L23" i="21"/>
  <c r="O23" i="21"/>
  <c r="L24" i="21"/>
  <c r="O24" i="21"/>
  <c r="P22" i="21"/>
  <c r="P23" i="21"/>
  <c r="P24" i="21"/>
  <c r="P72" i="20"/>
  <c r="P73" i="20"/>
  <c r="P75" i="20"/>
  <c r="P76" i="20"/>
  <c r="P77" i="20"/>
  <c r="O72" i="20"/>
  <c r="O73" i="20"/>
  <c r="O78" i="20"/>
  <c r="O79" i="20"/>
  <c r="O75" i="20"/>
  <c r="O76" i="20"/>
  <c r="P68" i="20"/>
  <c r="P69" i="20"/>
  <c r="P67" i="20"/>
  <c r="O68" i="20"/>
  <c r="O67" i="20"/>
  <c r="O69" i="20"/>
  <c r="L44" i="20"/>
  <c r="O44" i="20"/>
  <c r="L45" i="20"/>
  <c r="O45" i="20"/>
  <c r="L46" i="20"/>
  <c r="O46" i="20"/>
  <c r="L47" i="20"/>
  <c r="O47" i="20"/>
  <c r="P44" i="20"/>
  <c r="P45" i="20"/>
  <c r="P46" i="20"/>
  <c r="P47" i="20"/>
  <c r="L38" i="20"/>
  <c r="O38" i="20"/>
  <c r="L39" i="20"/>
  <c r="O39" i="20"/>
  <c r="L40" i="20"/>
  <c r="O40" i="20"/>
  <c r="L41" i="20"/>
  <c r="O41" i="20"/>
  <c r="P38" i="20"/>
  <c r="P39" i="20"/>
  <c r="P40" i="20"/>
  <c r="P41" i="20"/>
  <c r="L32" i="20"/>
  <c r="O32" i="20"/>
  <c r="L33" i="20"/>
  <c r="O33" i="20"/>
  <c r="L34" i="20"/>
  <c r="O34" i="20"/>
  <c r="L35" i="20"/>
  <c r="O35" i="20"/>
  <c r="P32" i="20"/>
  <c r="P33" i="20"/>
  <c r="P34" i="20"/>
  <c r="P35" i="20"/>
  <c r="L27" i="20"/>
  <c r="O27" i="20"/>
  <c r="L28" i="20"/>
  <c r="O28" i="20"/>
  <c r="L29" i="20"/>
  <c r="O29" i="20"/>
  <c r="P27" i="20"/>
  <c r="P28" i="20"/>
  <c r="P29" i="20"/>
  <c r="L22" i="20"/>
  <c r="O22" i="20"/>
  <c r="L23" i="20"/>
  <c r="O23" i="20"/>
  <c r="O24" i="20"/>
  <c r="P24" i="20"/>
  <c r="P22" i="20"/>
  <c r="T48" i="20"/>
  <c r="P23" i="20"/>
  <c r="P72" i="19"/>
  <c r="P73" i="19"/>
  <c r="P74" i="19"/>
  <c r="P75" i="19"/>
  <c r="P76" i="19"/>
  <c r="P78" i="19"/>
  <c r="P79" i="19"/>
  <c r="O72" i="19"/>
  <c r="O73" i="19"/>
  <c r="O74" i="19"/>
  <c r="O75" i="19"/>
  <c r="O76" i="19"/>
  <c r="O78" i="19"/>
  <c r="O79" i="19"/>
  <c r="P77" i="19"/>
  <c r="O77" i="19"/>
  <c r="P68" i="19"/>
  <c r="P67" i="19"/>
  <c r="P69" i="19"/>
  <c r="O68" i="19"/>
  <c r="O67" i="19"/>
  <c r="O69" i="19"/>
  <c r="L44" i="19"/>
  <c r="O44" i="19"/>
  <c r="L45" i="19"/>
  <c r="O45" i="19"/>
  <c r="L46" i="19"/>
  <c r="O46" i="19"/>
  <c r="L47" i="19"/>
  <c r="O47" i="19"/>
  <c r="P44" i="19"/>
  <c r="P45" i="19"/>
  <c r="P46" i="19"/>
  <c r="P47" i="19"/>
  <c r="L38" i="19"/>
  <c r="O38" i="19"/>
  <c r="L39" i="19"/>
  <c r="O39" i="19"/>
  <c r="L40" i="19"/>
  <c r="O40" i="19"/>
  <c r="L41" i="19"/>
  <c r="O41" i="19"/>
  <c r="P38" i="19"/>
  <c r="P39" i="19"/>
  <c r="P40" i="19"/>
  <c r="P41" i="19"/>
  <c r="L32" i="19"/>
  <c r="O32" i="19"/>
  <c r="L33" i="19"/>
  <c r="O33" i="19"/>
  <c r="L34" i="19"/>
  <c r="O34" i="19"/>
  <c r="L35" i="19"/>
  <c r="O35" i="19"/>
  <c r="P32" i="19"/>
  <c r="P33" i="19"/>
  <c r="P34" i="19"/>
  <c r="P35" i="19"/>
  <c r="L27" i="19"/>
  <c r="O27" i="19"/>
  <c r="L28" i="19"/>
  <c r="O28" i="19"/>
  <c r="L29" i="19"/>
  <c r="O29" i="19"/>
  <c r="P27" i="19"/>
  <c r="P28" i="19"/>
  <c r="P29" i="19"/>
  <c r="L22" i="19"/>
  <c r="O22" i="19"/>
  <c r="L23" i="19"/>
  <c r="O23" i="19"/>
  <c r="L24" i="19"/>
  <c r="O24" i="19"/>
  <c r="P22" i="19"/>
  <c r="P23" i="19"/>
  <c r="P24" i="19"/>
  <c r="P72" i="18"/>
  <c r="P73" i="18"/>
  <c r="P74" i="18"/>
  <c r="P75" i="18"/>
  <c r="P76" i="18"/>
  <c r="P78" i="18"/>
  <c r="P79" i="18"/>
  <c r="O72" i="18"/>
  <c r="O73" i="18"/>
  <c r="O74" i="18"/>
  <c r="O75" i="18"/>
  <c r="O76" i="18"/>
  <c r="O78" i="18"/>
  <c r="O79" i="18"/>
  <c r="P77" i="18"/>
  <c r="O77" i="18"/>
  <c r="P68" i="18"/>
  <c r="P67" i="18"/>
  <c r="P69" i="18"/>
  <c r="O68" i="18"/>
  <c r="O69" i="18"/>
  <c r="L44" i="18"/>
  <c r="O44" i="18"/>
  <c r="L45" i="18"/>
  <c r="O45" i="18"/>
  <c r="L46" i="18"/>
  <c r="O46" i="18"/>
  <c r="L47" i="18"/>
  <c r="O47" i="18"/>
  <c r="P44" i="18"/>
  <c r="P45" i="18"/>
  <c r="P46" i="18"/>
  <c r="P47" i="18"/>
  <c r="L38" i="18"/>
  <c r="O38" i="18"/>
  <c r="L39" i="18"/>
  <c r="O39" i="18"/>
  <c r="L40" i="18"/>
  <c r="O40" i="18"/>
  <c r="L41" i="18"/>
  <c r="O41" i="18"/>
  <c r="P38" i="18"/>
  <c r="P39" i="18"/>
  <c r="P40" i="18"/>
  <c r="P41" i="18"/>
  <c r="L32" i="18"/>
  <c r="O32" i="18"/>
  <c r="L33" i="18"/>
  <c r="O33" i="18"/>
  <c r="L34" i="18"/>
  <c r="O34" i="18"/>
  <c r="L35" i="18"/>
  <c r="O35" i="18"/>
  <c r="P32" i="18"/>
  <c r="P33" i="18"/>
  <c r="P34" i="18"/>
  <c r="P35" i="18"/>
  <c r="L27" i="18"/>
  <c r="O27" i="18"/>
  <c r="L28" i="18"/>
  <c r="O28" i="18"/>
  <c r="L29" i="18"/>
  <c r="O29" i="18"/>
  <c r="P27" i="18"/>
  <c r="P28" i="18"/>
  <c r="P29" i="18"/>
  <c r="L22" i="18"/>
  <c r="O22" i="18"/>
  <c r="L23" i="18"/>
  <c r="O23" i="18"/>
  <c r="L24" i="18"/>
  <c r="O24" i="18"/>
  <c r="P22" i="18"/>
  <c r="P23" i="18"/>
  <c r="P24" i="18"/>
  <c r="P72" i="17"/>
  <c r="P78" i="17"/>
  <c r="P79" i="17"/>
  <c r="P73" i="17"/>
  <c r="P74" i="17"/>
  <c r="P75" i="17"/>
  <c r="P76" i="17"/>
  <c r="O72" i="17"/>
  <c r="O73" i="17"/>
  <c r="O74" i="17"/>
  <c r="O75" i="17"/>
  <c r="O76" i="17"/>
  <c r="O78" i="17"/>
  <c r="O79" i="17"/>
  <c r="O77" i="17"/>
  <c r="P68" i="17"/>
  <c r="P69" i="17"/>
  <c r="P67" i="17"/>
  <c r="O68" i="17"/>
  <c r="O67" i="17"/>
  <c r="O69" i="17"/>
  <c r="P72" i="16"/>
  <c r="P73" i="16"/>
  <c r="P74" i="16"/>
  <c r="P75" i="16"/>
  <c r="P76" i="16"/>
  <c r="O72" i="16"/>
  <c r="O73" i="16"/>
  <c r="O74" i="16"/>
  <c r="O75" i="16"/>
  <c r="O76" i="16"/>
  <c r="O78" i="16"/>
  <c r="O79" i="16"/>
  <c r="O77" i="16"/>
  <c r="P68" i="16"/>
  <c r="P67" i="16"/>
  <c r="O68" i="16"/>
  <c r="O67" i="16"/>
  <c r="O69" i="16"/>
  <c r="O67" i="15"/>
  <c r="L22" i="15"/>
  <c r="O22" i="15"/>
  <c r="L23" i="15"/>
  <c r="O23" i="15"/>
  <c r="L24" i="15"/>
  <c r="O24" i="15"/>
  <c r="P22" i="15"/>
  <c r="P23" i="15"/>
  <c r="P24" i="15"/>
  <c r="P72" i="15"/>
  <c r="P73" i="15"/>
  <c r="P74" i="15"/>
  <c r="P78" i="15"/>
  <c r="P79" i="15"/>
  <c r="P75" i="15"/>
  <c r="P76" i="15"/>
  <c r="O72" i="15"/>
  <c r="O73" i="15"/>
  <c r="O74" i="15"/>
  <c r="O75" i="15"/>
  <c r="O76" i="15"/>
  <c r="O78" i="15"/>
  <c r="O79" i="15"/>
  <c r="P77" i="15"/>
  <c r="O77" i="15"/>
  <c r="P68" i="15"/>
  <c r="P69" i="15"/>
  <c r="P67" i="15"/>
  <c r="O68" i="15"/>
  <c r="O69" i="15"/>
  <c r="P72" i="14"/>
  <c r="P73" i="14"/>
  <c r="P74" i="14"/>
  <c r="P75" i="14"/>
  <c r="P76" i="14"/>
  <c r="P78" i="14"/>
  <c r="P79" i="14"/>
  <c r="O72" i="14"/>
  <c r="O73" i="14"/>
  <c r="O74" i="14"/>
  <c r="O75" i="14"/>
  <c r="O76" i="14"/>
  <c r="O78" i="14"/>
  <c r="O79" i="14"/>
  <c r="P77" i="14"/>
  <c r="O77" i="14"/>
  <c r="P68" i="14"/>
  <c r="P67" i="14"/>
  <c r="P69" i="14"/>
  <c r="O68" i="14"/>
  <c r="O67" i="14"/>
  <c r="O69" i="14"/>
  <c r="P72" i="13"/>
  <c r="P73" i="13"/>
  <c r="P74" i="13"/>
  <c r="P75" i="13"/>
  <c r="P76" i="13"/>
  <c r="O72" i="13"/>
  <c r="O73" i="13"/>
  <c r="O74" i="13"/>
  <c r="O75" i="13"/>
  <c r="O76" i="13"/>
  <c r="O78" i="13"/>
  <c r="O79" i="13"/>
  <c r="P77" i="13"/>
  <c r="O77" i="13"/>
  <c r="P68" i="13"/>
  <c r="P67" i="13"/>
  <c r="O68" i="13"/>
  <c r="O67" i="13"/>
  <c r="O69" i="13"/>
  <c r="L44" i="13"/>
  <c r="O44" i="13"/>
  <c r="L45" i="13"/>
  <c r="O45" i="13"/>
  <c r="L46" i="13"/>
  <c r="O46" i="13"/>
  <c r="L47" i="13"/>
  <c r="O47" i="13"/>
  <c r="P44" i="13"/>
  <c r="P45" i="13"/>
  <c r="P46" i="13"/>
  <c r="P47" i="13"/>
  <c r="L38" i="13"/>
  <c r="O38" i="13"/>
  <c r="L39" i="13"/>
  <c r="O39" i="13"/>
  <c r="L40" i="13"/>
  <c r="O40" i="13"/>
  <c r="L41" i="13"/>
  <c r="O41" i="13"/>
  <c r="P38" i="13"/>
  <c r="P39" i="13"/>
  <c r="P40" i="13"/>
  <c r="P41" i="13"/>
  <c r="L32" i="13"/>
  <c r="O32" i="13"/>
  <c r="L33" i="13"/>
  <c r="O33" i="13"/>
  <c r="L34" i="13"/>
  <c r="O34" i="13"/>
  <c r="L35" i="13"/>
  <c r="O35" i="13"/>
  <c r="P32" i="13"/>
  <c r="P33" i="13"/>
  <c r="P34" i="13"/>
  <c r="P35" i="13"/>
  <c r="L27" i="13"/>
  <c r="O27" i="13"/>
  <c r="L28" i="13"/>
  <c r="O28" i="13"/>
  <c r="L29" i="13"/>
  <c r="O29" i="13"/>
  <c r="P27" i="13"/>
  <c r="P28" i="13"/>
  <c r="P29" i="13"/>
  <c r="L22" i="13"/>
  <c r="O22" i="13"/>
  <c r="L23" i="13"/>
  <c r="O23" i="13"/>
  <c r="L24" i="13"/>
  <c r="O24" i="13"/>
  <c r="P22" i="13"/>
  <c r="P23" i="13"/>
  <c r="P24" i="13"/>
  <c r="P72" i="12"/>
  <c r="P73" i="12"/>
  <c r="P74" i="12"/>
  <c r="P75" i="12"/>
  <c r="P76" i="12"/>
  <c r="P78" i="12"/>
  <c r="P79" i="12"/>
  <c r="O72" i="12"/>
  <c r="O73" i="12"/>
  <c r="O74" i="12"/>
  <c r="O75" i="12"/>
  <c r="O76" i="12"/>
  <c r="O78" i="12"/>
  <c r="O79" i="12"/>
  <c r="P77" i="12"/>
  <c r="O77" i="12"/>
  <c r="P68" i="12"/>
  <c r="P67" i="12"/>
  <c r="P69" i="12"/>
  <c r="O68" i="12"/>
  <c r="O67" i="12"/>
  <c r="O69" i="12"/>
  <c r="O72" i="6"/>
  <c r="O73" i="6"/>
  <c r="O74" i="6"/>
  <c r="O75" i="6"/>
  <c r="O76" i="6"/>
  <c r="O77" i="6"/>
  <c r="O78" i="6"/>
  <c r="O79" i="6"/>
  <c r="N72" i="6"/>
  <c r="N73" i="6"/>
  <c r="N74" i="6"/>
  <c r="N75" i="6"/>
  <c r="N76" i="6"/>
  <c r="N78" i="6"/>
  <c r="N79" i="6"/>
  <c r="N77" i="6"/>
  <c r="O68" i="6"/>
  <c r="O67" i="6"/>
  <c r="O69" i="6"/>
  <c r="N68" i="6"/>
  <c r="N67" i="6"/>
  <c r="N69" i="6"/>
  <c r="O29" i="14"/>
  <c r="L27" i="14"/>
  <c r="O27" i="14"/>
  <c r="L28" i="14"/>
  <c r="O28" i="14"/>
  <c r="P27" i="14"/>
  <c r="P28" i="14"/>
  <c r="P29" i="14"/>
  <c r="T56" i="25"/>
  <c r="S56" i="25"/>
  <c r="R56" i="25"/>
  <c r="T54" i="25"/>
  <c r="S54" i="25"/>
  <c r="R54" i="25"/>
  <c r="J62" i="25"/>
  <c r="J63" i="25"/>
  <c r="J64" i="25"/>
  <c r="J65" i="25"/>
  <c r="J66" i="25"/>
  <c r="J69" i="25"/>
  <c r="J68" i="25"/>
  <c r="J70" i="25"/>
  <c r="I62" i="25"/>
  <c r="I63" i="25"/>
  <c r="I64" i="25"/>
  <c r="I65" i="25"/>
  <c r="I66" i="25"/>
  <c r="I69" i="25"/>
  <c r="I68" i="25"/>
  <c r="I70" i="25"/>
  <c r="H62" i="25"/>
  <c r="H63" i="25"/>
  <c r="H64" i="25"/>
  <c r="H65" i="25"/>
  <c r="H66" i="25"/>
  <c r="H69" i="25"/>
  <c r="H68" i="25"/>
  <c r="H70" i="25"/>
  <c r="F69" i="25"/>
  <c r="F70" i="25"/>
  <c r="E69" i="25"/>
  <c r="E70" i="25"/>
  <c r="D69" i="25"/>
  <c r="D70" i="25"/>
  <c r="F68" i="25"/>
  <c r="E68" i="25"/>
  <c r="D68" i="25"/>
  <c r="T50" i="25"/>
  <c r="S50" i="25"/>
  <c r="R50" i="25"/>
  <c r="T48" i="25"/>
  <c r="S48" i="25"/>
  <c r="R48" i="25"/>
  <c r="T56" i="24"/>
  <c r="S56" i="24"/>
  <c r="R56" i="24"/>
  <c r="T54" i="24"/>
  <c r="S54" i="24"/>
  <c r="R54" i="24"/>
  <c r="T52" i="24"/>
  <c r="S52" i="24"/>
  <c r="R52" i="24"/>
  <c r="T54" i="23"/>
  <c r="S54" i="23"/>
  <c r="S48" i="23"/>
  <c r="T48" i="23"/>
  <c r="R50" i="21"/>
  <c r="T50" i="21"/>
  <c r="S50" i="21"/>
  <c r="T48" i="21"/>
  <c r="S48" i="21"/>
  <c r="R48" i="21"/>
  <c r="T50" i="22"/>
  <c r="S50" i="22"/>
  <c r="R50" i="22"/>
  <c r="R48" i="22"/>
  <c r="T48" i="22"/>
  <c r="S48" i="22"/>
  <c r="L12" i="25"/>
  <c r="O12" i="25"/>
  <c r="L13" i="25"/>
  <c r="O13" i="25"/>
  <c r="L14" i="25"/>
  <c r="O14" i="25"/>
  <c r="L15" i="25"/>
  <c r="O15" i="25"/>
  <c r="L16" i="25"/>
  <c r="O16" i="25"/>
  <c r="L17" i="25"/>
  <c r="O17" i="25"/>
  <c r="L18" i="25"/>
  <c r="O18" i="25"/>
  <c r="L19" i="25"/>
  <c r="O19" i="25"/>
  <c r="P12" i="25"/>
  <c r="P13" i="25"/>
  <c r="P14" i="25"/>
  <c r="P15" i="25"/>
  <c r="P16" i="25"/>
  <c r="P17" i="25"/>
  <c r="P18" i="25"/>
  <c r="P19" i="25"/>
  <c r="L9" i="25"/>
  <c r="O9" i="25"/>
  <c r="L6" i="25"/>
  <c r="O6" i="25"/>
  <c r="L7" i="25"/>
  <c r="O7" i="25"/>
  <c r="L8" i="25"/>
  <c r="O8" i="25"/>
  <c r="Q9" i="25"/>
  <c r="L2" i="25"/>
  <c r="O2" i="25"/>
  <c r="L3" i="25"/>
  <c r="O3" i="25"/>
  <c r="L4" i="25"/>
  <c r="O4" i="25"/>
  <c r="L5" i="25"/>
  <c r="O5" i="25"/>
  <c r="P9" i="25"/>
  <c r="Q8" i="25"/>
  <c r="P8" i="25"/>
  <c r="Q7" i="25"/>
  <c r="P7" i="25"/>
  <c r="Q6" i="25"/>
  <c r="P6" i="25"/>
  <c r="Q5" i="25"/>
  <c r="P5" i="25"/>
  <c r="Q2" i="25"/>
  <c r="Q3" i="25"/>
  <c r="Q4" i="25"/>
  <c r="P4" i="25"/>
  <c r="P3" i="25"/>
  <c r="P2" i="25"/>
  <c r="Q10" i="24"/>
  <c r="P10" i="24"/>
  <c r="Q10" i="23"/>
  <c r="P10" i="23"/>
  <c r="Q10" i="22"/>
  <c r="P10" i="22"/>
  <c r="L12" i="21"/>
  <c r="O12" i="21"/>
  <c r="L13" i="21"/>
  <c r="O13" i="21"/>
  <c r="L14" i="21"/>
  <c r="O14" i="21"/>
  <c r="L15" i="21"/>
  <c r="O15" i="21"/>
  <c r="L16" i="21"/>
  <c r="O16" i="21"/>
  <c r="L17" i="21"/>
  <c r="O17" i="21"/>
  <c r="L18" i="21"/>
  <c r="O18" i="21"/>
  <c r="L19" i="21"/>
  <c r="O19" i="21"/>
  <c r="P12" i="21"/>
  <c r="P13" i="21"/>
  <c r="P14" i="21"/>
  <c r="P15" i="21"/>
  <c r="P16" i="21"/>
  <c r="P17" i="21"/>
  <c r="P18" i="21"/>
  <c r="P19" i="21"/>
  <c r="L2" i="21"/>
  <c r="O2" i="21"/>
  <c r="L3" i="21"/>
  <c r="O3" i="21"/>
  <c r="L4" i="21"/>
  <c r="O4" i="21"/>
  <c r="L5" i="21"/>
  <c r="O5" i="21"/>
  <c r="Q2" i="21"/>
  <c r="Q3" i="21"/>
  <c r="Q4" i="21"/>
  <c r="Q5" i="21"/>
  <c r="L6" i="21"/>
  <c r="O6" i="21"/>
  <c r="L7" i="21"/>
  <c r="O7" i="21"/>
  <c r="L8" i="21"/>
  <c r="O8" i="21"/>
  <c r="L9" i="21"/>
  <c r="O9" i="21"/>
  <c r="Q6" i="21"/>
  <c r="Q7" i="21"/>
  <c r="Q8" i="21"/>
  <c r="Q9" i="21"/>
  <c r="Q10" i="21"/>
  <c r="P2" i="21"/>
  <c r="P3" i="21"/>
  <c r="P4" i="21"/>
  <c r="P5" i="21"/>
  <c r="P6" i="21"/>
  <c r="P7" i="21"/>
  <c r="P8" i="21"/>
  <c r="P9" i="21"/>
  <c r="P10" i="21"/>
  <c r="T50" i="20"/>
  <c r="S50" i="20"/>
  <c r="R50" i="20"/>
  <c r="L2" i="20"/>
  <c r="O2" i="20"/>
  <c r="L3" i="20"/>
  <c r="O3" i="20"/>
  <c r="L4" i="20"/>
  <c r="O4" i="20"/>
  <c r="L5" i="20"/>
  <c r="O5" i="20"/>
  <c r="Q2" i="20"/>
  <c r="Q3" i="20"/>
  <c r="Q4" i="20"/>
  <c r="Q5" i="20"/>
  <c r="Q10" i="20"/>
  <c r="P10" i="20"/>
  <c r="T50" i="19"/>
  <c r="S50" i="19"/>
  <c r="R50" i="19"/>
  <c r="T48" i="19"/>
  <c r="S48" i="19"/>
  <c r="L12" i="19"/>
  <c r="O12" i="19"/>
  <c r="L13" i="19"/>
  <c r="O13" i="19"/>
  <c r="L14" i="19"/>
  <c r="O14" i="19"/>
  <c r="L15" i="19"/>
  <c r="O15" i="19"/>
  <c r="L16" i="19"/>
  <c r="O16" i="19"/>
  <c r="L17" i="19"/>
  <c r="O17" i="19"/>
  <c r="L18" i="19"/>
  <c r="O18" i="19"/>
  <c r="L19" i="19"/>
  <c r="O19" i="19"/>
  <c r="P12" i="19"/>
  <c r="P13" i="19"/>
  <c r="P14" i="19"/>
  <c r="P15" i="19"/>
  <c r="P16" i="19"/>
  <c r="P17" i="19"/>
  <c r="P18" i="19"/>
  <c r="P19" i="19"/>
  <c r="L2" i="19"/>
  <c r="O2" i="19"/>
  <c r="L3" i="19"/>
  <c r="O3" i="19"/>
  <c r="L4" i="19"/>
  <c r="O4" i="19"/>
  <c r="L5" i="19"/>
  <c r="O5" i="19"/>
  <c r="Q2" i="19"/>
  <c r="Q3" i="19"/>
  <c r="Q4" i="19"/>
  <c r="Q5" i="19"/>
  <c r="L6" i="19"/>
  <c r="O6" i="19"/>
  <c r="L7" i="19"/>
  <c r="O7" i="19"/>
  <c r="L8" i="19"/>
  <c r="O8" i="19"/>
  <c r="L9" i="19"/>
  <c r="O9" i="19"/>
  <c r="Q6" i="19"/>
  <c r="Q7" i="19"/>
  <c r="Q8" i="19"/>
  <c r="Q9" i="19"/>
  <c r="Q10" i="19"/>
  <c r="P2" i="19"/>
  <c r="P3" i="19"/>
  <c r="P4" i="19"/>
  <c r="P5" i="19"/>
  <c r="P6" i="19"/>
  <c r="P7" i="19"/>
  <c r="P8" i="19"/>
  <c r="P9" i="19"/>
  <c r="P10" i="19"/>
  <c r="T50" i="18"/>
  <c r="S50" i="18"/>
  <c r="R50" i="18"/>
  <c r="T48" i="18"/>
  <c r="S48" i="18"/>
  <c r="R48" i="18"/>
  <c r="L12" i="18"/>
  <c r="O12" i="18"/>
  <c r="L13" i="18"/>
  <c r="O13" i="18"/>
  <c r="L14" i="18"/>
  <c r="O14" i="18"/>
  <c r="L15" i="18"/>
  <c r="O15" i="18"/>
  <c r="L16" i="18"/>
  <c r="O16" i="18"/>
  <c r="L17" i="18"/>
  <c r="O17" i="18"/>
  <c r="L18" i="18"/>
  <c r="O18" i="18"/>
  <c r="L19" i="18"/>
  <c r="O19" i="18"/>
  <c r="P12" i="18"/>
  <c r="P13" i="18"/>
  <c r="P14" i="18"/>
  <c r="P15" i="18"/>
  <c r="P16" i="18"/>
  <c r="P17" i="18"/>
  <c r="P18" i="18"/>
  <c r="P19" i="18"/>
  <c r="L2" i="18"/>
  <c r="O2" i="18"/>
  <c r="L3" i="18"/>
  <c r="O3" i="18"/>
  <c r="L4" i="18"/>
  <c r="O4" i="18"/>
  <c r="L5" i="18"/>
  <c r="O5" i="18"/>
  <c r="Q2" i="18"/>
  <c r="Q3" i="18"/>
  <c r="Q4" i="18"/>
  <c r="Q5" i="18"/>
  <c r="L6" i="18"/>
  <c r="O6" i="18"/>
  <c r="L7" i="18"/>
  <c r="O7" i="18"/>
  <c r="L8" i="18"/>
  <c r="O8" i="18"/>
  <c r="L9" i="18"/>
  <c r="O9" i="18"/>
  <c r="Q6" i="18"/>
  <c r="Q7" i="18"/>
  <c r="Q8" i="18"/>
  <c r="Q9" i="18"/>
  <c r="Q10" i="18"/>
  <c r="P2" i="18"/>
  <c r="P3" i="18"/>
  <c r="P4" i="18"/>
  <c r="P5" i="18"/>
  <c r="P6" i="18"/>
  <c r="P7" i="18"/>
  <c r="P8" i="18"/>
  <c r="P9" i="18"/>
  <c r="P10" i="18"/>
  <c r="L44" i="17"/>
  <c r="O44" i="17"/>
  <c r="L45" i="17"/>
  <c r="O45" i="17"/>
  <c r="L46" i="17"/>
  <c r="O46" i="17"/>
  <c r="L47" i="17"/>
  <c r="O47" i="17"/>
  <c r="P44" i="17"/>
  <c r="P45" i="17"/>
  <c r="P46" i="17"/>
  <c r="P47" i="17"/>
  <c r="T56" i="17"/>
  <c r="S56" i="17"/>
  <c r="R56" i="17"/>
  <c r="L38" i="17"/>
  <c r="O38" i="17"/>
  <c r="L39" i="17"/>
  <c r="O39" i="17"/>
  <c r="L40" i="17"/>
  <c r="O40" i="17"/>
  <c r="L41" i="17"/>
  <c r="O41" i="17"/>
  <c r="P38" i="17"/>
  <c r="P39" i="17"/>
  <c r="P40" i="17"/>
  <c r="P41" i="17"/>
  <c r="L32" i="17"/>
  <c r="O32" i="17"/>
  <c r="L33" i="17"/>
  <c r="O33" i="17"/>
  <c r="L34" i="17"/>
  <c r="O34" i="17"/>
  <c r="L35" i="17"/>
  <c r="O35" i="17"/>
  <c r="P32" i="17"/>
  <c r="P33" i="17"/>
  <c r="P34" i="17"/>
  <c r="P35" i="17"/>
  <c r="L12" i="17"/>
  <c r="O12" i="17"/>
  <c r="L13" i="17"/>
  <c r="O13" i="17"/>
  <c r="L14" i="17"/>
  <c r="O14" i="17"/>
  <c r="L15" i="17"/>
  <c r="O15" i="17"/>
  <c r="L16" i="17"/>
  <c r="O16" i="17"/>
  <c r="L17" i="17"/>
  <c r="O17" i="17"/>
  <c r="L18" i="17"/>
  <c r="O18" i="17"/>
  <c r="L19" i="17"/>
  <c r="O19" i="17"/>
  <c r="P12" i="17"/>
  <c r="P13" i="17"/>
  <c r="P14" i="17"/>
  <c r="P15" i="17"/>
  <c r="P16" i="17"/>
  <c r="P17" i="17"/>
  <c r="P18" i="17"/>
  <c r="P19" i="17"/>
  <c r="L2" i="17"/>
  <c r="O2" i="17"/>
  <c r="L3" i="17"/>
  <c r="O3" i="17"/>
  <c r="L4" i="17"/>
  <c r="O4" i="17"/>
  <c r="L5" i="17"/>
  <c r="O5" i="17"/>
  <c r="Q2" i="17"/>
  <c r="Q3" i="17"/>
  <c r="Q4" i="17"/>
  <c r="Q5" i="17"/>
  <c r="L6" i="17"/>
  <c r="O6" i="17"/>
  <c r="L7" i="17"/>
  <c r="O7" i="17"/>
  <c r="L8" i="17"/>
  <c r="O8" i="17"/>
  <c r="L9" i="17"/>
  <c r="O9" i="17"/>
  <c r="Q6" i="17"/>
  <c r="Q7" i="17"/>
  <c r="Q8" i="17"/>
  <c r="Q9" i="17"/>
  <c r="Q10" i="17"/>
  <c r="P2" i="17"/>
  <c r="P3" i="17"/>
  <c r="P4" i="17"/>
  <c r="P5" i="17"/>
  <c r="P6" i="17"/>
  <c r="P7" i="17"/>
  <c r="P8" i="17"/>
  <c r="P9" i="17"/>
  <c r="P10" i="17"/>
  <c r="L24" i="16"/>
  <c r="L44" i="15"/>
  <c r="O44" i="15"/>
  <c r="L45" i="15"/>
  <c r="O45" i="15"/>
  <c r="L46" i="15"/>
  <c r="O46" i="15"/>
  <c r="L47" i="15"/>
  <c r="O47" i="15"/>
  <c r="P44" i="15"/>
  <c r="P45" i="15"/>
  <c r="P46" i="15"/>
  <c r="P47" i="15"/>
  <c r="L38" i="15"/>
  <c r="O38" i="15"/>
  <c r="L39" i="15"/>
  <c r="O39" i="15"/>
  <c r="L40" i="15"/>
  <c r="O40" i="15"/>
  <c r="L41" i="15"/>
  <c r="O41" i="15"/>
  <c r="P38" i="15"/>
  <c r="P39" i="15"/>
  <c r="P40" i="15"/>
  <c r="P41" i="15"/>
  <c r="L32" i="15"/>
  <c r="O32" i="15"/>
  <c r="L33" i="15"/>
  <c r="O33" i="15"/>
  <c r="L34" i="15"/>
  <c r="O34" i="15"/>
  <c r="L35" i="15"/>
  <c r="O35" i="15"/>
  <c r="P32" i="15"/>
  <c r="P33" i="15"/>
  <c r="P34" i="15"/>
  <c r="P35" i="15"/>
  <c r="L27" i="15"/>
  <c r="O27" i="15"/>
  <c r="L28" i="15"/>
  <c r="O28" i="15"/>
  <c r="L29" i="15"/>
  <c r="O29" i="15"/>
  <c r="P27" i="15"/>
  <c r="P28" i="15"/>
  <c r="P29" i="15"/>
  <c r="T50" i="15"/>
  <c r="S50" i="15"/>
  <c r="R50" i="15"/>
  <c r="T48" i="15"/>
  <c r="S48" i="15"/>
  <c r="R48" i="15"/>
  <c r="L12" i="15"/>
  <c r="O12" i="15"/>
  <c r="L13" i="15"/>
  <c r="O13" i="15"/>
  <c r="L14" i="15"/>
  <c r="O14" i="15"/>
  <c r="L15" i="15"/>
  <c r="O15" i="15"/>
  <c r="L16" i="15"/>
  <c r="O16" i="15"/>
  <c r="L17" i="15"/>
  <c r="O17" i="15"/>
  <c r="L18" i="15"/>
  <c r="O18" i="15"/>
  <c r="L19" i="15"/>
  <c r="O19" i="15"/>
  <c r="P12" i="15"/>
  <c r="P13" i="15"/>
  <c r="P14" i="15"/>
  <c r="P15" i="15"/>
  <c r="P16" i="15"/>
  <c r="P17" i="15"/>
  <c r="P18" i="15"/>
  <c r="P19" i="15"/>
  <c r="L9" i="15"/>
  <c r="O9" i="15"/>
  <c r="L6" i="15"/>
  <c r="O6" i="15"/>
  <c r="L7" i="15"/>
  <c r="O7" i="15"/>
  <c r="L8" i="15"/>
  <c r="O8" i="15"/>
  <c r="Q9" i="15"/>
  <c r="O2" i="15"/>
  <c r="O3" i="15"/>
  <c r="O4" i="15"/>
  <c r="L5" i="15"/>
  <c r="O5" i="15"/>
  <c r="P9" i="15"/>
  <c r="Q8" i="15"/>
  <c r="P8" i="15"/>
  <c r="Q7" i="15"/>
  <c r="P7" i="15"/>
  <c r="Q6" i="15"/>
  <c r="P6" i="15"/>
  <c r="Q5" i="15"/>
  <c r="P5" i="15"/>
  <c r="Q2" i="15"/>
  <c r="Q3" i="15"/>
  <c r="Q4" i="15"/>
  <c r="P4" i="15"/>
  <c r="P3" i="15"/>
  <c r="P2" i="15"/>
  <c r="L44" i="14"/>
  <c r="O44" i="14"/>
  <c r="L45" i="14"/>
  <c r="O45" i="14"/>
  <c r="L46" i="14"/>
  <c r="O46" i="14"/>
  <c r="L47" i="14"/>
  <c r="O47" i="14"/>
  <c r="P44" i="14"/>
  <c r="P45" i="14"/>
  <c r="P46" i="14"/>
  <c r="P47" i="14"/>
  <c r="L38" i="14"/>
  <c r="O38" i="14"/>
  <c r="L39" i="14"/>
  <c r="O39" i="14"/>
  <c r="L40" i="14"/>
  <c r="O40" i="14"/>
  <c r="L41" i="14"/>
  <c r="O41" i="14"/>
  <c r="P38" i="14"/>
  <c r="P39" i="14"/>
  <c r="P40" i="14"/>
  <c r="P41" i="14"/>
  <c r="L32" i="14"/>
  <c r="O32" i="14"/>
  <c r="L33" i="14"/>
  <c r="O33" i="14"/>
  <c r="L34" i="14"/>
  <c r="O34" i="14"/>
  <c r="L35" i="14"/>
  <c r="O35" i="14"/>
  <c r="P32" i="14"/>
  <c r="P33" i="14"/>
  <c r="P34" i="14"/>
  <c r="P35" i="14"/>
  <c r="T50" i="14"/>
  <c r="S50" i="14"/>
  <c r="R50" i="14"/>
  <c r="L24" i="14"/>
  <c r="O24" i="14"/>
  <c r="L22" i="14"/>
  <c r="O22" i="14"/>
  <c r="L23" i="14"/>
  <c r="O23" i="14"/>
  <c r="P22" i="14"/>
  <c r="P23" i="14"/>
  <c r="P24" i="14"/>
  <c r="T48" i="14"/>
  <c r="S48" i="14"/>
  <c r="R48" i="14"/>
  <c r="L19" i="14"/>
  <c r="O19" i="14"/>
  <c r="L12" i="14"/>
  <c r="O12" i="14"/>
  <c r="L13" i="14"/>
  <c r="O13" i="14"/>
  <c r="L14" i="14"/>
  <c r="O14" i="14"/>
  <c r="L15" i="14"/>
  <c r="O15" i="14"/>
  <c r="L16" i="14"/>
  <c r="O16" i="14"/>
  <c r="L17" i="14"/>
  <c r="O17" i="14"/>
  <c r="L18" i="14"/>
  <c r="O18" i="14"/>
  <c r="P19" i="14"/>
  <c r="P18" i="14"/>
  <c r="P17" i="14"/>
  <c r="P16" i="14"/>
  <c r="P15" i="14"/>
  <c r="P14" i="14"/>
  <c r="P13" i="14"/>
  <c r="P12" i="14"/>
  <c r="L9" i="14"/>
  <c r="O9" i="14"/>
  <c r="L6" i="14"/>
  <c r="O6" i="14"/>
  <c r="L7" i="14"/>
  <c r="O7" i="14"/>
  <c r="L8" i="14"/>
  <c r="O8" i="14"/>
  <c r="Q9" i="14"/>
  <c r="L2" i="14"/>
  <c r="O2" i="14"/>
  <c r="L3" i="14"/>
  <c r="O3" i="14"/>
  <c r="L4" i="14"/>
  <c r="O4" i="14"/>
  <c r="L5" i="14"/>
  <c r="O5" i="14"/>
  <c r="P9" i="14"/>
  <c r="Q8" i="14"/>
  <c r="P8" i="14"/>
  <c r="Q7" i="14"/>
  <c r="P7" i="14"/>
  <c r="Q6" i="14"/>
  <c r="P6" i="14"/>
  <c r="Q5" i="14"/>
  <c r="P5" i="14"/>
  <c r="Q2" i="14"/>
  <c r="Q3" i="14"/>
  <c r="Q4" i="14"/>
  <c r="P4" i="14"/>
  <c r="P3" i="14"/>
  <c r="P2" i="14"/>
  <c r="L19" i="13"/>
  <c r="O19" i="13"/>
  <c r="L12" i="13"/>
  <c r="O12" i="13"/>
  <c r="L13" i="13"/>
  <c r="O13" i="13"/>
  <c r="L14" i="13"/>
  <c r="O14" i="13"/>
  <c r="L15" i="13"/>
  <c r="O15" i="13"/>
  <c r="L16" i="13"/>
  <c r="O16" i="13"/>
  <c r="L17" i="13"/>
  <c r="O17" i="13"/>
  <c r="L18" i="13"/>
  <c r="O18" i="13"/>
  <c r="P19" i="13"/>
  <c r="P18" i="13"/>
  <c r="P17" i="13"/>
  <c r="P16" i="13"/>
  <c r="P15" i="13"/>
  <c r="P14" i="13"/>
  <c r="P13" i="13"/>
  <c r="P12" i="13"/>
  <c r="L9" i="13"/>
  <c r="O9" i="13"/>
  <c r="L6" i="13"/>
  <c r="O6" i="13"/>
  <c r="L7" i="13"/>
  <c r="O7" i="13"/>
  <c r="L8" i="13"/>
  <c r="O8" i="13"/>
  <c r="Q9" i="13"/>
  <c r="L3" i="13"/>
  <c r="O3" i="13"/>
  <c r="L4" i="13"/>
  <c r="O4" i="13"/>
  <c r="L5" i="13"/>
  <c r="O5" i="13"/>
  <c r="L2" i="13"/>
  <c r="O2" i="13"/>
  <c r="P9" i="13"/>
  <c r="Q8" i="13"/>
  <c r="P8" i="13"/>
  <c r="Q7" i="13"/>
  <c r="P7" i="13"/>
  <c r="Q6" i="13"/>
  <c r="P6" i="13"/>
  <c r="Q5" i="13"/>
  <c r="P5" i="13"/>
  <c r="Q2" i="13"/>
  <c r="Q3" i="13"/>
  <c r="Q4" i="13"/>
  <c r="P4" i="13"/>
  <c r="P3" i="13"/>
  <c r="P2" i="13"/>
  <c r="L44" i="12"/>
  <c r="O44" i="12"/>
  <c r="L45" i="12"/>
  <c r="O45" i="12"/>
  <c r="L46" i="12"/>
  <c r="O46" i="12"/>
  <c r="L47" i="12"/>
  <c r="O47" i="12"/>
  <c r="P44" i="12"/>
  <c r="P45" i="12"/>
  <c r="P46" i="12"/>
  <c r="P47" i="12"/>
  <c r="L32" i="12"/>
  <c r="O32" i="12"/>
  <c r="L33" i="12"/>
  <c r="O33" i="12"/>
  <c r="L34" i="12"/>
  <c r="O34" i="12"/>
  <c r="L35" i="12"/>
  <c r="O35" i="12"/>
  <c r="P32" i="12"/>
  <c r="P33" i="12"/>
  <c r="P34" i="12"/>
  <c r="P35" i="12"/>
  <c r="O12" i="12"/>
  <c r="O13" i="12"/>
  <c r="O14" i="12"/>
  <c r="O15" i="12"/>
  <c r="O16" i="12"/>
  <c r="O17" i="12"/>
  <c r="O18" i="12"/>
  <c r="O19" i="12"/>
  <c r="P12" i="12"/>
  <c r="P13" i="12"/>
  <c r="P14" i="12"/>
  <c r="P15" i="12"/>
  <c r="P16" i="12"/>
  <c r="P17" i="12"/>
  <c r="P18" i="12"/>
  <c r="P19" i="12"/>
  <c r="L9" i="12"/>
  <c r="O9" i="12"/>
  <c r="L6" i="12"/>
  <c r="O6" i="12"/>
  <c r="L8" i="12"/>
  <c r="O8" i="12"/>
  <c r="L2" i="12"/>
  <c r="O2" i="12"/>
  <c r="L3" i="12"/>
  <c r="O3" i="12"/>
  <c r="L4" i="12"/>
  <c r="O4" i="12"/>
  <c r="L5" i="12"/>
  <c r="O5" i="12"/>
  <c r="Q5" i="12"/>
  <c r="Q2" i="12"/>
  <c r="Q3" i="12"/>
  <c r="Q4" i="12"/>
  <c r="L29" i="12"/>
  <c r="J62" i="24"/>
  <c r="J63" i="24"/>
  <c r="J64" i="24"/>
  <c r="J65" i="24"/>
  <c r="J66" i="24"/>
  <c r="J69" i="24"/>
  <c r="J68" i="24"/>
  <c r="J70" i="24"/>
  <c r="I62" i="24"/>
  <c r="I63" i="24"/>
  <c r="I64" i="24"/>
  <c r="I65" i="24"/>
  <c r="I66" i="24"/>
  <c r="I69" i="24"/>
  <c r="I68" i="24"/>
  <c r="I70" i="24"/>
  <c r="H62" i="24"/>
  <c r="H63" i="24"/>
  <c r="H64" i="24"/>
  <c r="H65" i="24"/>
  <c r="H66" i="24"/>
  <c r="H69" i="24"/>
  <c r="H68" i="24"/>
  <c r="H70" i="24"/>
  <c r="F69" i="24"/>
  <c r="F70" i="24"/>
  <c r="E69" i="24"/>
  <c r="E70" i="24"/>
  <c r="D69" i="24"/>
  <c r="D70" i="24"/>
  <c r="F68" i="24"/>
  <c r="E68" i="24"/>
  <c r="D68" i="24"/>
  <c r="T50" i="24"/>
  <c r="S50" i="24"/>
  <c r="R50" i="24"/>
  <c r="T48" i="24"/>
  <c r="S48" i="24"/>
  <c r="R48" i="24"/>
  <c r="H62" i="23"/>
  <c r="H63" i="23"/>
  <c r="H64" i="23"/>
  <c r="H65" i="23"/>
  <c r="H66" i="23"/>
  <c r="I62" i="23"/>
  <c r="I63" i="23"/>
  <c r="I64" i="23"/>
  <c r="I65" i="23"/>
  <c r="I66" i="23"/>
  <c r="J62" i="23"/>
  <c r="J63" i="23"/>
  <c r="J69" i="23"/>
  <c r="J64" i="23"/>
  <c r="J65" i="23"/>
  <c r="J66" i="23"/>
  <c r="F69" i="23"/>
  <c r="F70" i="23"/>
  <c r="E69" i="23"/>
  <c r="E70" i="23"/>
  <c r="D69" i="23"/>
  <c r="D70" i="23"/>
  <c r="F68" i="23"/>
  <c r="E68" i="23"/>
  <c r="D68" i="23"/>
  <c r="T50" i="23"/>
  <c r="S50" i="23"/>
  <c r="R50" i="23"/>
  <c r="J62" i="22"/>
  <c r="J63" i="22"/>
  <c r="J64" i="22"/>
  <c r="J65" i="22"/>
  <c r="J66" i="22"/>
  <c r="J69" i="22"/>
  <c r="J68" i="22"/>
  <c r="J70" i="22"/>
  <c r="I62" i="22"/>
  <c r="I63" i="22"/>
  <c r="I64" i="22"/>
  <c r="I65" i="22"/>
  <c r="I66" i="22"/>
  <c r="I69" i="22"/>
  <c r="I68" i="22"/>
  <c r="I70" i="22"/>
  <c r="H62" i="22"/>
  <c r="H63" i="22"/>
  <c r="H64" i="22"/>
  <c r="H65" i="22"/>
  <c r="H66" i="22"/>
  <c r="H69" i="22"/>
  <c r="H68" i="22"/>
  <c r="H70" i="22"/>
  <c r="F69" i="22"/>
  <c r="F70" i="22"/>
  <c r="E69" i="22"/>
  <c r="E70" i="22"/>
  <c r="D69" i="22"/>
  <c r="D70" i="22"/>
  <c r="F68" i="22"/>
  <c r="E68" i="22"/>
  <c r="D68" i="22"/>
  <c r="J62" i="21"/>
  <c r="J63" i="21"/>
  <c r="J64" i="21"/>
  <c r="J65" i="21"/>
  <c r="J66" i="21"/>
  <c r="J69" i="21"/>
  <c r="J68" i="21"/>
  <c r="J70" i="21"/>
  <c r="I62" i="21"/>
  <c r="I63" i="21"/>
  <c r="I64" i="21"/>
  <c r="I65" i="21"/>
  <c r="I66" i="21"/>
  <c r="I69" i="21"/>
  <c r="I68" i="21"/>
  <c r="I70" i="21"/>
  <c r="H62" i="21"/>
  <c r="H63" i="21"/>
  <c r="H64" i="21"/>
  <c r="H65" i="21"/>
  <c r="H66" i="21"/>
  <c r="H69" i="21"/>
  <c r="H68" i="21"/>
  <c r="H70" i="21"/>
  <c r="F69" i="21"/>
  <c r="F70" i="21"/>
  <c r="E69" i="21"/>
  <c r="E70" i="21"/>
  <c r="D69" i="21"/>
  <c r="D70" i="21"/>
  <c r="F68" i="21"/>
  <c r="E68" i="21"/>
  <c r="D68" i="21"/>
  <c r="J62" i="20"/>
  <c r="J63" i="20"/>
  <c r="J65" i="20"/>
  <c r="J66" i="20"/>
  <c r="I62" i="20"/>
  <c r="I63" i="20"/>
  <c r="I65" i="20"/>
  <c r="I66" i="20"/>
  <c r="H62" i="20"/>
  <c r="H63" i="20"/>
  <c r="H69" i="20"/>
  <c r="H65" i="20"/>
  <c r="H66" i="20"/>
  <c r="F70" i="20"/>
  <c r="E70" i="20"/>
  <c r="D70" i="20"/>
  <c r="R48" i="19"/>
  <c r="J62" i="19"/>
  <c r="J63" i="19"/>
  <c r="J64" i="19"/>
  <c r="J65" i="19"/>
  <c r="J66" i="19"/>
  <c r="J69" i="19"/>
  <c r="J68" i="19"/>
  <c r="J70" i="19"/>
  <c r="I62" i="19"/>
  <c r="I63" i="19"/>
  <c r="I64" i="19"/>
  <c r="I65" i="19"/>
  <c r="I66" i="19"/>
  <c r="I69" i="19"/>
  <c r="I68" i="19"/>
  <c r="I70" i="19"/>
  <c r="H62" i="19"/>
  <c r="H63" i="19"/>
  <c r="H64" i="19"/>
  <c r="H65" i="19"/>
  <c r="H66" i="19"/>
  <c r="H69" i="19"/>
  <c r="H68" i="19"/>
  <c r="H70" i="19"/>
  <c r="F69" i="19"/>
  <c r="F70" i="19"/>
  <c r="E69" i="19"/>
  <c r="E70" i="19"/>
  <c r="D69" i="19"/>
  <c r="D70" i="19"/>
  <c r="F68" i="19"/>
  <c r="E68" i="19"/>
  <c r="D68" i="19"/>
  <c r="J62" i="18"/>
  <c r="J63" i="18"/>
  <c r="J64" i="18"/>
  <c r="J65" i="18"/>
  <c r="J66" i="18"/>
  <c r="J69" i="18"/>
  <c r="J68" i="18"/>
  <c r="J70" i="18"/>
  <c r="I62" i="18"/>
  <c r="I63" i="18"/>
  <c r="I64" i="18"/>
  <c r="I65" i="18"/>
  <c r="I66" i="18"/>
  <c r="I69" i="18"/>
  <c r="I68" i="18"/>
  <c r="I70" i="18"/>
  <c r="H62" i="18"/>
  <c r="H63" i="18"/>
  <c r="H64" i="18"/>
  <c r="H65" i="18"/>
  <c r="H66" i="18"/>
  <c r="H69" i="18"/>
  <c r="H68" i="18"/>
  <c r="H70" i="18"/>
  <c r="F69" i="18"/>
  <c r="F70" i="18"/>
  <c r="E69" i="18"/>
  <c r="E70" i="18"/>
  <c r="D69" i="18"/>
  <c r="D70" i="18"/>
  <c r="F68" i="18"/>
  <c r="E68" i="18"/>
  <c r="D68" i="18"/>
  <c r="J62" i="17"/>
  <c r="J63" i="17"/>
  <c r="J64" i="17"/>
  <c r="J65" i="17"/>
  <c r="J66" i="17"/>
  <c r="J69" i="17"/>
  <c r="J68" i="17"/>
  <c r="J70" i="17"/>
  <c r="I62" i="17"/>
  <c r="I63" i="17"/>
  <c r="I64" i="17"/>
  <c r="I65" i="17"/>
  <c r="I66" i="17"/>
  <c r="I69" i="17"/>
  <c r="I68" i="17"/>
  <c r="I70" i="17"/>
  <c r="H62" i="17"/>
  <c r="H63" i="17"/>
  <c r="H64" i="17"/>
  <c r="H65" i="17"/>
  <c r="H66" i="17"/>
  <c r="H69" i="17"/>
  <c r="H68" i="17"/>
  <c r="H70" i="17"/>
  <c r="F69" i="17"/>
  <c r="F70" i="17"/>
  <c r="E69" i="17"/>
  <c r="E70" i="17"/>
  <c r="D69" i="17"/>
  <c r="D70" i="17"/>
  <c r="F68" i="17"/>
  <c r="E68" i="17"/>
  <c r="D68" i="17"/>
  <c r="L22" i="17"/>
  <c r="O22" i="17"/>
  <c r="L23" i="17"/>
  <c r="O23" i="17"/>
  <c r="L24" i="17"/>
  <c r="O24" i="17"/>
  <c r="P22" i="17"/>
  <c r="P23" i="17"/>
  <c r="P24" i="17"/>
  <c r="R48" i="17"/>
  <c r="J62" i="16"/>
  <c r="J63" i="16"/>
  <c r="J64" i="16"/>
  <c r="J65" i="16"/>
  <c r="J66" i="16"/>
  <c r="I62" i="16"/>
  <c r="I63" i="16"/>
  <c r="I64" i="16"/>
  <c r="I65" i="16"/>
  <c r="I66" i="16"/>
  <c r="H62" i="16"/>
  <c r="H63" i="16"/>
  <c r="H64" i="16"/>
  <c r="H65" i="16"/>
  <c r="H66" i="16"/>
  <c r="F70" i="16"/>
  <c r="E70" i="16"/>
  <c r="D70" i="16"/>
  <c r="J62" i="15"/>
  <c r="J63" i="15"/>
  <c r="J64" i="15"/>
  <c r="J69" i="15"/>
  <c r="J65" i="15"/>
  <c r="J66" i="15"/>
  <c r="I62" i="15"/>
  <c r="I63" i="15"/>
  <c r="I64" i="15"/>
  <c r="I68" i="15"/>
  <c r="I65" i="15"/>
  <c r="I66" i="15"/>
  <c r="H62" i="15"/>
  <c r="H63" i="15"/>
  <c r="H64" i="15"/>
  <c r="H65" i="15"/>
  <c r="H66" i="15"/>
  <c r="H69" i="15"/>
  <c r="H68" i="15"/>
  <c r="H70" i="15"/>
  <c r="F70" i="15"/>
  <c r="E70" i="15"/>
  <c r="D70" i="15"/>
  <c r="J62" i="14"/>
  <c r="J63" i="14"/>
  <c r="J64" i="14"/>
  <c r="J65" i="14"/>
  <c r="J66" i="14"/>
  <c r="J69" i="14"/>
  <c r="J68" i="14"/>
  <c r="J70" i="14"/>
  <c r="I62" i="14"/>
  <c r="I63" i="14"/>
  <c r="I64" i="14"/>
  <c r="I65" i="14"/>
  <c r="I66" i="14"/>
  <c r="I69" i="14"/>
  <c r="I68" i="14"/>
  <c r="I70" i="14"/>
  <c r="H62" i="14"/>
  <c r="H63" i="14"/>
  <c r="H64" i="14"/>
  <c r="H65" i="14"/>
  <c r="H66" i="14"/>
  <c r="H69" i="14"/>
  <c r="H68" i="14"/>
  <c r="H70" i="14"/>
  <c r="F69" i="14"/>
  <c r="F70" i="14"/>
  <c r="E69" i="14"/>
  <c r="E70" i="14"/>
  <c r="D69" i="14"/>
  <c r="D70" i="14"/>
  <c r="F68" i="14"/>
  <c r="E68" i="14"/>
  <c r="D68" i="14"/>
  <c r="J62" i="13"/>
  <c r="J63" i="13"/>
  <c r="J64" i="13"/>
  <c r="J69" i="13"/>
  <c r="J65" i="13"/>
  <c r="J68" i="13"/>
  <c r="J66" i="13"/>
  <c r="I62" i="13"/>
  <c r="I63" i="13"/>
  <c r="I64" i="13"/>
  <c r="I65" i="13"/>
  <c r="I66" i="13"/>
  <c r="H62" i="13"/>
  <c r="H63" i="13"/>
  <c r="H64" i="13"/>
  <c r="H68" i="13"/>
  <c r="H65" i="13"/>
  <c r="H66" i="13"/>
  <c r="F69" i="13"/>
  <c r="F70" i="13"/>
  <c r="E69" i="13"/>
  <c r="E70" i="13"/>
  <c r="D69" i="13"/>
  <c r="D70" i="13"/>
  <c r="F68" i="13"/>
  <c r="E68" i="13"/>
  <c r="J62" i="12"/>
  <c r="J63" i="12"/>
  <c r="J64" i="12"/>
  <c r="J65" i="12"/>
  <c r="J66" i="12"/>
  <c r="I62" i="12"/>
  <c r="I63" i="12"/>
  <c r="I64" i="12"/>
  <c r="I65" i="12"/>
  <c r="I66" i="12"/>
  <c r="H62" i="12"/>
  <c r="H63" i="12"/>
  <c r="H64" i="12"/>
  <c r="H65" i="12"/>
  <c r="H66" i="12"/>
  <c r="F69" i="12"/>
  <c r="F70" i="12"/>
  <c r="E69" i="12"/>
  <c r="E70" i="12"/>
  <c r="D69" i="12"/>
  <c r="D70" i="12"/>
  <c r="F68" i="12"/>
  <c r="E68" i="12"/>
  <c r="D68" i="12"/>
  <c r="J62" i="6"/>
  <c r="J68" i="6"/>
  <c r="J63" i="6"/>
  <c r="J64" i="6"/>
  <c r="J65" i="6"/>
  <c r="J66" i="6"/>
  <c r="I62" i="6"/>
  <c r="I63" i="6"/>
  <c r="I64" i="6"/>
  <c r="I65" i="6"/>
  <c r="I66" i="6"/>
  <c r="H62" i="6"/>
  <c r="H63" i="6"/>
  <c r="H64" i="6"/>
  <c r="H65" i="6"/>
  <c r="H66" i="6"/>
  <c r="F69" i="6"/>
  <c r="F70" i="6"/>
  <c r="E69" i="6"/>
  <c r="E70" i="6"/>
  <c r="D69" i="6"/>
  <c r="D70" i="6"/>
  <c r="F68" i="6"/>
  <c r="E68" i="6"/>
  <c r="D68" i="6"/>
  <c r="J51" i="17"/>
  <c r="J52" i="17"/>
  <c r="J53" i="17"/>
  <c r="J54" i="17"/>
  <c r="J55" i="17"/>
  <c r="J58" i="17"/>
  <c r="J57" i="17"/>
  <c r="J59" i="17"/>
  <c r="I51" i="17"/>
  <c r="I52" i="17"/>
  <c r="I53" i="17"/>
  <c r="I54" i="17"/>
  <c r="I55" i="17"/>
  <c r="I58" i="17"/>
  <c r="I57" i="17"/>
  <c r="I59" i="17"/>
  <c r="H51" i="17"/>
  <c r="H52" i="17"/>
  <c r="H53" i="17"/>
  <c r="H54" i="17"/>
  <c r="H55" i="17"/>
  <c r="H58" i="17"/>
  <c r="H57" i="17"/>
  <c r="H59" i="17"/>
  <c r="F58" i="17"/>
  <c r="F59" i="17"/>
  <c r="E58" i="17"/>
  <c r="E59" i="17"/>
  <c r="D58" i="17"/>
  <c r="D59" i="17"/>
  <c r="F57" i="17"/>
  <c r="E57" i="17"/>
  <c r="D57" i="17"/>
  <c r="L27" i="17"/>
  <c r="O27" i="17"/>
  <c r="L28" i="17"/>
  <c r="O28" i="17"/>
  <c r="T48" i="17"/>
  <c r="S48" i="17"/>
  <c r="U21" i="17"/>
  <c r="T21" i="17"/>
  <c r="S21" i="17"/>
  <c r="R21" i="17"/>
  <c r="U23" i="17"/>
  <c r="T23" i="17"/>
  <c r="S23" i="17"/>
  <c r="R23" i="17"/>
  <c r="J51" i="16"/>
  <c r="J52" i="16"/>
  <c r="J53" i="16"/>
  <c r="J54" i="16"/>
  <c r="J55" i="16"/>
  <c r="J58" i="16"/>
  <c r="J57" i="16"/>
  <c r="J59" i="16"/>
  <c r="I51" i="16"/>
  <c r="I52" i="16"/>
  <c r="I53" i="16"/>
  <c r="I54" i="16"/>
  <c r="I55" i="16"/>
  <c r="I58" i="16"/>
  <c r="I57" i="16"/>
  <c r="I59" i="16"/>
  <c r="H51" i="16"/>
  <c r="H52" i="16"/>
  <c r="H53" i="16"/>
  <c r="H54" i="16"/>
  <c r="H55" i="16"/>
  <c r="H58" i="16"/>
  <c r="H57" i="16"/>
  <c r="H59" i="16"/>
  <c r="F58" i="16"/>
  <c r="F59" i="16"/>
  <c r="E58" i="16"/>
  <c r="E59" i="16"/>
  <c r="D58" i="16"/>
  <c r="D59" i="16"/>
  <c r="F57" i="16"/>
  <c r="E57" i="16"/>
  <c r="D57" i="16"/>
  <c r="L27" i="16"/>
  <c r="O27" i="16"/>
  <c r="L28" i="16"/>
  <c r="O28" i="16"/>
  <c r="L29" i="16"/>
  <c r="O29" i="16"/>
  <c r="P27" i="16"/>
  <c r="P28" i="16"/>
  <c r="P29" i="16"/>
  <c r="T50" i="16"/>
  <c r="S50" i="16"/>
  <c r="R50" i="16"/>
  <c r="L22" i="16"/>
  <c r="O22" i="16"/>
  <c r="L23" i="16"/>
  <c r="O23" i="16"/>
  <c r="O24" i="16"/>
  <c r="P22" i="16"/>
  <c r="P23" i="16"/>
  <c r="P24" i="16"/>
  <c r="T48" i="16"/>
  <c r="S48" i="16"/>
  <c r="U21" i="16"/>
  <c r="T21" i="16"/>
  <c r="S21" i="16"/>
  <c r="R21" i="16"/>
  <c r="U23" i="16"/>
  <c r="T23" i="16"/>
  <c r="S23" i="16"/>
  <c r="R23" i="16"/>
  <c r="J51" i="15"/>
  <c r="J52" i="15"/>
  <c r="J53" i="15"/>
  <c r="J54" i="15"/>
  <c r="J55" i="15"/>
  <c r="J58" i="15"/>
  <c r="J57" i="15"/>
  <c r="J59" i="15"/>
  <c r="I51" i="15"/>
  <c r="I52" i="15"/>
  <c r="I53" i="15"/>
  <c r="I54" i="15"/>
  <c r="I55" i="15"/>
  <c r="I58" i="15"/>
  <c r="I57" i="15"/>
  <c r="I59" i="15"/>
  <c r="H51" i="15"/>
  <c r="H52" i="15"/>
  <c r="H53" i="15"/>
  <c r="H54" i="15"/>
  <c r="H55" i="15"/>
  <c r="H58" i="15"/>
  <c r="H57" i="15"/>
  <c r="H59" i="15"/>
  <c r="F58" i="15"/>
  <c r="F59" i="15"/>
  <c r="E58" i="15"/>
  <c r="E59" i="15"/>
  <c r="D58" i="15"/>
  <c r="D59" i="15"/>
  <c r="F57" i="15"/>
  <c r="E57" i="15"/>
  <c r="D57" i="15"/>
  <c r="U21" i="15"/>
  <c r="T21" i="15"/>
  <c r="S21" i="15"/>
  <c r="R21" i="15"/>
  <c r="U23" i="15"/>
  <c r="T23" i="15"/>
  <c r="S23" i="15"/>
  <c r="R23" i="15"/>
  <c r="T50" i="13"/>
  <c r="S50" i="13"/>
  <c r="R50" i="13"/>
  <c r="T48" i="13"/>
  <c r="S48" i="13"/>
  <c r="R48" i="13"/>
  <c r="L27" i="12"/>
  <c r="O27" i="12"/>
  <c r="L28" i="12"/>
  <c r="O28" i="12"/>
  <c r="O29" i="12"/>
  <c r="P27" i="12"/>
  <c r="P28" i="12"/>
  <c r="P29" i="12"/>
  <c r="T50" i="12"/>
  <c r="S50" i="12"/>
  <c r="R50" i="12"/>
  <c r="L22" i="12"/>
  <c r="O22" i="12"/>
  <c r="L23" i="12"/>
  <c r="O23" i="12"/>
  <c r="T48" i="12"/>
  <c r="S48" i="12"/>
  <c r="K27" i="6"/>
  <c r="N27" i="6"/>
  <c r="K28" i="6"/>
  <c r="N28" i="6"/>
  <c r="N29" i="6"/>
  <c r="O27" i="6"/>
  <c r="O28" i="6"/>
  <c r="O29" i="6"/>
  <c r="R21" i="6"/>
  <c r="S21" i="6"/>
  <c r="T21" i="6"/>
  <c r="Q21" i="6"/>
  <c r="S21" i="25"/>
  <c r="T21" i="25"/>
  <c r="U21" i="25"/>
  <c r="R21" i="25"/>
  <c r="J51" i="25"/>
  <c r="J52" i="25"/>
  <c r="J53" i="25"/>
  <c r="J54" i="25"/>
  <c r="J55" i="25"/>
  <c r="J58" i="25"/>
  <c r="J57" i="25"/>
  <c r="J59" i="25"/>
  <c r="I51" i="25"/>
  <c r="I52" i="25"/>
  <c r="I53" i="25"/>
  <c r="I54" i="25"/>
  <c r="I55" i="25"/>
  <c r="I58" i="25"/>
  <c r="I57" i="25"/>
  <c r="I59" i="25"/>
  <c r="H51" i="25"/>
  <c r="H52" i="25"/>
  <c r="H53" i="25"/>
  <c r="H54" i="25"/>
  <c r="H55" i="25"/>
  <c r="H58" i="25"/>
  <c r="H57" i="25"/>
  <c r="H59" i="25"/>
  <c r="F58" i="25"/>
  <c r="F59" i="25"/>
  <c r="E58" i="25"/>
  <c r="E59" i="25"/>
  <c r="D58" i="25"/>
  <c r="D59" i="25"/>
  <c r="F57" i="25"/>
  <c r="E57" i="25"/>
  <c r="D57" i="25"/>
  <c r="U23" i="25"/>
  <c r="T23" i="25"/>
  <c r="S23" i="25"/>
  <c r="R23" i="25"/>
  <c r="S21" i="24"/>
  <c r="T21" i="24"/>
  <c r="R21" i="24"/>
  <c r="R48" i="23"/>
  <c r="T21" i="23"/>
  <c r="U21" i="23"/>
  <c r="J51" i="24"/>
  <c r="J52" i="24"/>
  <c r="J53" i="24"/>
  <c r="J54" i="24"/>
  <c r="J55" i="24"/>
  <c r="J58" i="24"/>
  <c r="J57" i="24"/>
  <c r="J59" i="24"/>
  <c r="I51" i="24"/>
  <c r="I52" i="24"/>
  <c r="I53" i="24"/>
  <c r="I54" i="24"/>
  <c r="I55" i="24"/>
  <c r="I58" i="24"/>
  <c r="I57" i="24"/>
  <c r="I59" i="24"/>
  <c r="H51" i="24"/>
  <c r="H52" i="24"/>
  <c r="H53" i="24"/>
  <c r="H54" i="24"/>
  <c r="H55" i="24"/>
  <c r="H58" i="24"/>
  <c r="H57" i="24"/>
  <c r="H59" i="24"/>
  <c r="F58" i="24"/>
  <c r="F59" i="24"/>
  <c r="E58" i="24"/>
  <c r="E59" i="24"/>
  <c r="D58" i="24"/>
  <c r="D59" i="24"/>
  <c r="F57" i="24"/>
  <c r="E57" i="24"/>
  <c r="D57" i="24"/>
  <c r="U21" i="24"/>
  <c r="U23" i="24"/>
  <c r="T23" i="24"/>
  <c r="S23" i="24"/>
  <c r="R23" i="24"/>
  <c r="J51" i="23"/>
  <c r="J52" i="23"/>
  <c r="J53" i="23"/>
  <c r="J54" i="23"/>
  <c r="J55" i="23"/>
  <c r="J58" i="23"/>
  <c r="J57" i="23"/>
  <c r="J59" i="23"/>
  <c r="I51" i="23"/>
  <c r="I52" i="23"/>
  <c r="I53" i="23"/>
  <c r="I54" i="23"/>
  <c r="I55" i="23"/>
  <c r="I58" i="23"/>
  <c r="I57" i="23"/>
  <c r="I59" i="23"/>
  <c r="H51" i="23"/>
  <c r="H52" i="23"/>
  <c r="H53" i="23"/>
  <c r="H54" i="23"/>
  <c r="H55" i="23"/>
  <c r="H58" i="23"/>
  <c r="H57" i="23"/>
  <c r="H59" i="23"/>
  <c r="F58" i="23"/>
  <c r="F59" i="23"/>
  <c r="E58" i="23"/>
  <c r="E59" i="23"/>
  <c r="D58" i="23"/>
  <c r="D59" i="23"/>
  <c r="F57" i="23"/>
  <c r="E57" i="23"/>
  <c r="D57" i="23"/>
  <c r="S21" i="23"/>
  <c r="R21" i="23"/>
  <c r="U23" i="23"/>
  <c r="T23" i="23"/>
  <c r="S23" i="23"/>
  <c r="R23" i="23"/>
  <c r="J51" i="22"/>
  <c r="J52" i="22"/>
  <c r="J53" i="22"/>
  <c r="J54" i="22"/>
  <c r="J55" i="22"/>
  <c r="J58" i="22"/>
  <c r="J57" i="22"/>
  <c r="J59" i="22"/>
  <c r="I51" i="22"/>
  <c r="I52" i="22"/>
  <c r="I53" i="22"/>
  <c r="I54" i="22"/>
  <c r="I55" i="22"/>
  <c r="I58" i="22"/>
  <c r="I57" i="22"/>
  <c r="I59" i="22"/>
  <c r="H51" i="22"/>
  <c r="H52" i="22"/>
  <c r="H53" i="22"/>
  <c r="H54" i="22"/>
  <c r="H55" i="22"/>
  <c r="H58" i="22"/>
  <c r="H57" i="22"/>
  <c r="H59" i="22"/>
  <c r="F58" i="22"/>
  <c r="F59" i="22"/>
  <c r="E58" i="22"/>
  <c r="E59" i="22"/>
  <c r="D58" i="22"/>
  <c r="D59" i="22"/>
  <c r="F57" i="22"/>
  <c r="E57" i="22"/>
  <c r="D57" i="22"/>
  <c r="U21" i="22"/>
  <c r="T21" i="22"/>
  <c r="S21" i="22"/>
  <c r="R21" i="22"/>
  <c r="U23" i="22"/>
  <c r="T23" i="22"/>
  <c r="S23" i="22"/>
  <c r="R23" i="22"/>
  <c r="J51" i="21"/>
  <c r="J52" i="21"/>
  <c r="J53" i="21"/>
  <c r="J54" i="21"/>
  <c r="J55" i="21"/>
  <c r="J58" i="21"/>
  <c r="J57" i="21"/>
  <c r="J59" i="21"/>
  <c r="I51" i="21"/>
  <c r="I52" i="21"/>
  <c r="I53" i="21"/>
  <c r="I54" i="21"/>
  <c r="I55" i="21"/>
  <c r="I58" i="21"/>
  <c r="I57" i="21"/>
  <c r="I59" i="21"/>
  <c r="H51" i="21"/>
  <c r="H52" i="21"/>
  <c r="H53" i="21"/>
  <c r="H54" i="21"/>
  <c r="H55" i="21"/>
  <c r="H58" i="21"/>
  <c r="H57" i="21"/>
  <c r="H59" i="21"/>
  <c r="F58" i="21"/>
  <c r="F59" i="21"/>
  <c r="E58" i="21"/>
  <c r="E59" i="21"/>
  <c r="D58" i="21"/>
  <c r="D59" i="21"/>
  <c r="F57" i="21"/>
  <c r="E57" i="21"/>
  <c r="D57" i="21"/>
  <c r="U21" i="21"/>
  <c r="T21" i="21"/>
  <c r="S21" i="21"/>
  <c r="R21" i="21"/>
  <c r="U23" i="21"/>
  <c r="T23" i="21"/>
  <c r="S23" i="21"/>
  <c r="R23" i="21"/>
  <c r="J51" i="20"/>
  <c r="J52" i="20"/>
  <c r="J53" i="20"/>
  <c r="J57" i="20"/>
  <c r="J54" i="20"/>
  <c r="J55" i="20"/>
  <c r="J58" i="20"/>
  <c r="I51" i="20"/>
  <c r="I52" i="20"/>
  <c r="I53" i="20"/>
  <c r="I54" i="20"/>
  <c r="I55" i="20"/>
  <c r="H51" i="20"/>
  <c r="H52" i="20"/>
  <c r="H53" i="20"/>
  <c r="H54" i="20"/>
  <c r="H55" i="20"/>
  <c r="F58" i="20"/>
  <c r="F59" i="20"/>
  <c r="E58" i="20"/>
  <c r="E59" i="20"/>
  <c r="D58" i="20"/>
  <c r="D59" i="20"/>
  <c r="F57" i="20"/>
  <c r="E57" i="20"/>
  <c r="D57" i="20"/>
  <c r="U21" i="20"/>
  <c r="T21" i="20"/>
  <c r="S21" i="20"/>
  <c r="R21" i="20"/>
  <c r="U23" i="20"/>
  <c r="T23" i="20"/>
  <c r="S23" i="20"/>
  <c r="R23" i="20"/>
  <c r="J51" i="19"/>
  <c r="J52" i="19"/>
  <c r="J53" i="19"/>
  <c r="J54" i="19"/>
  <c r="J55" i="19"/>
  <c r="J58" i="19"/>
  <c r="J57" i="19"/>
  <c r="J59" i="19"/>
  <c r="I51" i="19"/>
  <c r="I52" i="19"/>
  <c r="I53" i="19"/>
  <c r="I54" i="19"/>
  <c r="I55" i="19"/>
  <c r="I58" i="19"/>
  <c r="I57" i="19"/>
  <c r="I59" i="19"/>
  <c r="H51" i="19"/>
  <c r="H52" i="19"/>
  <c r="H53" i="19"/>
  <c r="H54" i="19"/>
  <c r="H55" i="19"/>
  <c r="H58" i="19"/>
  <c r="H57" i="19"/>
  <c r="H59" i="19"/>
  <c r="F58" i="19"/>
  <c r="F59" i="19"/>
  <c r="E58" i="19"/>
  <c r="E59" i="19"/>
  <c r="D58" i="19"/>
  <c r="D59" i="19"/>
  <c r="F57" i="19"/>
  <c r="E57" i="19"/>
  <c r="D57" i="19"/>
  <c r="U21" i="19"/>
  <c r="T21" i="19"/>
  <c r="S21" i="19"/>
  <c r="R21" i="19"/>
  <c r="U23" i="19"/>
  <c r="T23" i="19"/>
  <c r="S23" i="19"/>
  <c r="R23" i="19"/>
  <c r="J51" i="18"/>
  <c r="J52" i="18"/>
  <c r="J53" i="18"/>
  <c r="J54" i="18"/>
  <c r="J55" i="18"/>
  <c r="J58" i="18"/>
  <c r="J57" i="18"/>
  <c r="J59" i="18"/>
  <c r="I51" i="18"/>
  <c r="I52" i="18"/>
  <c r="I53" i="18"/>
  <c r="I54" i="18"/>
  <c r="I55" i="18"/>
  <c r="I58" i="18"/>
  <c r="I57" i="18"/>
  <c r="I59" i="18"/>
  <c r="H51" i="18"/>
  <c r="H52" i="18"/>
  <c r="H53" i="18"/>
  <c r="H54" i="18"/>
  <c r="H55" i="18"/>
  <c r="H58" i="18"/>
  <c r="H57" i="18"/>
  <c r="H59" i="18"/>
  <c r="F58" i="18"/>
  <c r="F59" i="18"/>
  <c r="E58" i="18"/>
  <c r="E59" i="18"/>
  <c r="D58" i="18"/>
  <c r="D59" i="18"/>
  <c r="F57" i="18"/>
  <c r="E57" i="18"/>
  <c r="D57" i="18"/>
  <c r="U21" i="18"/>
  <c r="T21" i="18"/>
  <c r="S21" i="18"/>
  <c r="R21" i="18"/>
  <c r="U23" i="18"/>
  <c r="T23" i="18"/>
  <c r="S23" i="18"/>
  <c r="R23" i="18"/>
  <c r="J51" i="14"/>
  <c r="J52" i="14"/>
  <c r="J53" i="14"/>
  <c r="J54" i="14"/>
  <c r="J55" i="14"/>
  <c r="J58" i="14"/>
  <c r="J57" i="14"/>
  <c r="J59" i="14"/>
  <c r="I51" i="14"/>
  <c r="I52" i="14"/>
  <c r="I53" i="14"/>
  <c r="I54" i="14"/>
  <c r="I55" i="14"/>
  <c r="I58" i="14"/>
  <c r="I57" i="14"/>
  <c r="I59" i="14"/>
  <c r="H51" i="14"/>
  <c r="H52" i="14"/>
  <c r="H53" i="14"/>
  <c r="H54" i="14"/>
  <c r="H55" i="14"/>
  <c r="H58" i="14"/>
  <c r="H57" i="14"/>
  <c r="H59" i="14"/>
  <c r="F58" i="14"/>
  <c r="F59" i="14"/>
  <c r="E58" i="14"/>
  <c r="E59" i="14"/>
  <c r="D58" i="14"/>
  <c r="D59" i="14"/>
  <c r="F57" i="14"/>
  <c r="E57" i="14"/>
  <c r="D57" i="14"/>
  <c r="U21" i="14"/>
  <c r="U25" i="14"/>
  <c r="T21" i="14"/>
  <c r="T25" i="14"/>
  <c r="S21" i="14"/>
  <c r="S25" i="14"/>
  <c r="R21" i="14"/>
  <c r="R25" i="14"/>
  <c r="U24" i="14"/>
  <c r="T24" i="14"/>
  <c r="S24" i="14"/>
  <c r="R24" i="14"/>
  <c r="U23" i="14"/>
  <c r="T23" i="14"/>
  <c r="S23" i="14"/>
  <c r="R23" i="14"/>
  <c r="J51" i="13"/>
  <c r="J52" i="13"/>
  <c r="J53" i="13"/>
  <c r="J54" i="13"/>
  <c r="J55" i="13"/>
  <c r="J58" i="13"/>
  <c r="J57" i="13"/>
  <c r="J59" i="13"/>
  <c r="I51" i="13"/>
  <c r="I52" i="13"/>
  <c r="I53" i="13"/>
  <c r="I54" i="13"/>
  <c r="I55" i="13"/>
  <c r="I58" i="13"/>
  <c r="I57" i="13"/>
  <c r="I59" i="13"/>
  <c r="H51" i="13"/>
  <c r="H52" i="13"/>
  <c r="H53" i="13"/>
  <c r="H54" i="13"/>
  <c r="H55" i="13"/>
  <c r="H58" i="13"/>
  <c r="H57" i="13"/>
  <c r="H59" i="13"/>
  <c r="F58" i="13"/>
  <c r="F59" i="13"/>
  <c r="E58" i="13"/>
  <c r="E59" i="13"/>
  <c r="D58" i="13"/>
  <c r="D59" i="13"/>
  <c r="F57" i="13"/>
  <c r="E57" i="13"/>
  <c r="D57" i="13"/>
  <c r="U21" i="13"/>
  <c r="U25" i="13"/>
  <c r="T21" i="13"/>
  <c r="T25" i="13"/>
  <c r="S21" i="13"/>
  <c r="S25" i="13"/>
  <c r="R21" i="13"/>
  <c r="R25" i="13"/>
  <c r="U24" i="13"/>
  <c r="T24" i="13"/>
  <c r="S24" i="13"/>
  <c r="R24" i="13"/>
  <c r="U23" i="13"/>
  <c r="T23" i="13"/>
  <c r="S23" i="13"/>
  <c r="R23" i="13"/>
  <c r="F58" i="12"/>
  <c r="F59" i="12"/>
  <c r="E58" i="12"/>
  <c r="E59" i="12"/>
  <c r="D58" i="12"/>
  <c r="D59" i="12"/>
  <c r="F57" i="12"/>
  <c r="E57" i="12"/>
  <c r="D57" i="12"/>
  <c r="J51" i="12"/>
  <c r="J52" i="12"/>
  <c r="J53" i="12"/>
  <c r="J54" i="12"/>
  <c r="J55" i="12"/>
  <c r="J58" i="12"/>
  <c r="J57" i="12"/>
  <c r="J59" i="12"/>
  <c r="I51" i="12"/>
  <c r="I52" i="12"/>
  <c r="I53" i="12"/>
  <c r="I54" i="12"/>
  <c r="I55" i="12"/>
  <c r="I58" i="12"/>
  <c r="I57" i="12"/>
  <c r="I59" i="12"/>
  <c r="H51" i="12"/>
  <c r="H52" i="12"/>
  <c r="H53" i="12"/>
  <c r="H54" i="12"/>
  <c r="H55" i="12"/>
  <c r="H58" i="12"/>
  <c r="H57" i="12"/>
  <c r="H59" i="12"/>
  <c r="U21" i="12"/>
  <c r="U25" i="12"/>
  <c r="T21" i="12"/>
  <c r="T25" i="12"/>
  <c r="S21" i="12"/>
  <c r="S25" i="12"/>
  <c r="R21" i="12"/>
  <c r="R25" i="12"/>
  <c r="U24" i="12"/>
  <c r="T24" i="12"/>
  <c r="S24" i="12"/>
  <c r="R24" i="12"/>
  <c r="U23" i="12"/>
  <c r="T23" i="12"/>
  <c r="S23" i="12"/>
  <c r="R23" i="12"/>
  <c r="J51" i="6"/>
  <c r="J52" i="6"/>
  <c r="J53" i="6"/>
  <c r="J54" i="6"/>
  <c r="J55" i="6"/>
  <c r="J58" i="6"/>
  <c r="I51" i="6"/>
  <c r="I52" i="6"/>
  <c r="I53" i="6"/>
  <c r="I54" i="6"/>
  <c r="I55" i="6"/>
  <c r="I58" i="6"/>
  <c r="H51" i="6"/>
  <c r="H52" i="6"/>
  <c r="H53" i="6"/>
  <c r="H54" i="6"/>
  <c r="H55" i="6"/>
  <c r="H57" i="6"/>
  <c r="H58" i="6"/>
  <c r="H59" i="6"/>
  <c r="F58" i="6"/>
  <c r="F59" i="6"/>
  <c r="E58" i="6"/>
  <c r="E59" i="6"/>
  <c r="D58" i="6"/>
  <c r="D59" i="6"/>
  <c r="F57" i="6"/>
  <c r="E57" i="6"/>
  <c r="D57" i="6"/>
  <c r="T23" i="6"/>
  <c r="S23" i="6"/>
  <c r="R23" i="6"/>
  <c r="Q23" i="6"/>
  <c r="I69" i="13"/>
  <c r="I70" i="13"/>
  <c r="I68" i="13"/>
  <c r="H69" i="12"/>
  <c r="I69" i="12"/>
  <c r="J69" i="12"/>
  <c r="H68" i="12"/>
  <c r="J68" i="12"/>
  <c r="J70" i="12"/>
  <c r="I68" i="12"/>
  <c r="I70" i="12"/>
  <c r="I57" i="6"/>
  <c r="I59" i="6"/>
  <c r="J57" i="6"/>
  <c r="J59" i="6"/>
  <c r="I69" i="6"/>
  <c r="I70" i="6"/>
  <c r="I68" i="6"/>
  <c r="H69" i="6"/>
  <c r="H68" i="6"/>
  <c r="H70" i="12"/>
  <c r="I69" i="15"/>
  <c r="I70" i="15"/>
  <c r="J68" i="15"/>
  <c r="J70" i="15"/>
  <c r="O69" i="24"/>
  <c r="O77" i="24"/>
  <c r="P78" i="24"/>
  <c r="P79" i="24"/>
  <c r="R69" i="24"/>
  <c r="P69" i="24"/>
  <c r="P77" i="24"/>
  <c r="J69" i="20"/>
  <c r="I69" i="20"/>
  <c r="J68" i="20"/>
  <c r="J70" i="20"/>
  <c r="J59" i="20"/>
  <c r="I58" i="20"/>
  <c r="H58" i="20"/>
  <c r="I68" i="20"/>
  <c r="I70" i="20"/>
  <c r="H57" i="20"/>
  <c r="I57" i="20"/>
  <c r="I59" i="20"/>
  <c r="R67" i="17"/>
  <c r="R69" i="17"/>
  <c r="P77" i="17"/>
  <c r="R69" i="15"/>
  <c r="R68" i="13"/>
  <c r="P69" i="13"/>
  <c r="R67" i="13"/>
  <c r="R69" i="13"/>
  <c r="P78" i="13"/>
  <c r="P79" i="13"/>
  <c r="H69" i="13"/>
  <c r="H70" i="13"/>
  <c r="J70" i="13"/>
  <c r="H70" i="6"/>
  <c r="J69" i="6"/>
  <c r="J70" i="6"/>
  <c r="Q64" i="11"/>
  <c r="Q66" i="11"/>
  <c r="O66" i="11"/>
  <c r="O5" i="11"/>
  <c r="O37" i="11"/>
  <c r="N74" i="11"/>
  <c r="H55" i="11"/>
  <c r="O24" i="11"/>
  <c r="H65" i="11"/>
  <c r="O14" i="11"/>
  <c r="T14" i="11"/>
  <c r="I65" i="11"/>
  <c r="O74" i="11"/>
  <c r="J55" i="11"/>
  <c r="J56" i="11"/>
  <c r="O34" i="11"/>
  <c r="H54" i="11"/>
  <c r="O8" i="11"/>
  <c r="I66" i="11"/>
  <c r="N75" i="11"/>
  <c r="N76" i="11"/>
  <c r="O44" i="11"/>
  <c r="O23" i="11"/>
  <c r="I55" i="11"/>
  <c r="I56" i="11"/>
  <c r="N66" i="11"/>
  <c r="O22" i="11"/>
  <c r="Q45" i="11"/>
  <c r="J66" i="11"/>
  <c r="P9" i="11"/>
  <c r="O9" i="11"/>
  <c r="P7" i="11"/>
  <c r="O38" i="11"/>
  <c r="O33" i="11"/>
  <c r="O32" i="11"/>
  <c r="O4" i="11"/>
  <c r="O6" i="11"/>
  <c r="O13" i="11"/>
  <c r="O43" i="11"/>
  <c r="O42" i="11"/>
  <c r="O27" i="11"/>
  <c r="O28" i="11"/>
  <c r="O15" i="11"/>
  <c r="O12" i="11"/>
  <c r="O17" i="11"/>
  <c r="O16" i="11"/>
  <c r="O19" i="11"/>
  <c r="H56" i="11"/>
  <c r="P2" i="11"/>
  <c r="O7" i="11"/>
  <c r="O3" i="11"/>
  <c r="O2" i="11"/>
  <c r="P5" i="11"/>
  <c r="P4" i="11"/>
  <c r="P3" i="11"/>
  <c r="O18" i="11"/>
  <c r="O39" i="11"/>
  <c r="O29" i="11"/>
  <c r="J54" i="11"/>
  <c r="H66" i="11"/>
  <c r="J65" i="11"/>
  <c r="P8" i="11"/>
  <c r="P6" i="11"/>
  <c r="R68" i="23"/>
  <c r="P69" i="23"/>
  <c r="P77" i="23"/>
  <c r="R67" i="23"/>
  <c r="P78" i="23"/>
  <c r="P79" i="23"/>
  <c r="I69" i="23"/>
  <c r="I68" i="23"/>
  <c r="I70" i="23"/>
  <c r="H69" i="23"/>
  <c r="J68" i="23"/>
  <c r="J70" i="23"/>
  <c r="H68" i="23"/>
  <c r="O77" i="20"/>
  <c r="R67" i="20"/>
  <c r="R69" i="20"/>
  <c r="P78" i="20"/>
  <c r="P79" i="20"/>
  <c r="H68" i="20"/>
  <c r="H70" i="20"/>
  <c r="S48" i="20"/>
  <c r="R48" i="20"/>
  <c r="P69" i="16"/>
  <c r="R68" i="16"/>
  <c r="P77" i="16"/>
  <c r="P78" i="16"/>
  <c r="P79" i="16"/>
  <c r="R67" i="16"/>
  <c r="R69" i="16"/>
  <c r="I69" i="16"/>
  <c r="H69" i="16"/>
  <c r="J68" i="16"/>
  <c r="J69" i="16"/>
  <c r="J70" i="16"/>
  <c r="I68" i="16"/>
  <c r="I70" i="16"/>
  <c r="H68" i="16"/>
  <c r="H70" i="16"/>
  <c r="R69" i="23"/>
  <c r="H59" i="20"/>
  <c r="H67" i="11"/>
  <c r="S45" i="11"/>
  <c r="I67" i="11"/>
  <c r="R14" i="11"/>
  <c r="R45" i="11"/>
  <c r="S14" i="11"/>
  <c r="Q14" i="11"/>
  <c r="J67" i="11"/>
  <c r="Q5" i="11"/>
  <c r="R5" i="11"/>
  <c r="S5" i="11"/>
  <c r="R47" i="11"/>
  <c r="Q47" i="11"/>
  <c r="S47" i="11"/>
  <c r="Q18" i="11"/>
  <c r="T18" i="11"/>
  <c r="R18" i="11"/>
  <c r="S18" i="11"/>
  <c r="S19" i="11"/>
  <c r="T19" i="11"/>
  <c r="R19" i="11"/>
  <c r="Q19" i="11"/>
  <c r="Q2" i="11"/>
  <c r="S2" i="11"/>
  <c r="R2" i="11"/>
  <c r="S16" i="11"/>
  <c r="R16" i="11"/>
  <c r="T16" i="11"/>
  <c r="Q16" i="11"/>
  <c r="R17" i="11"/>
  <c r="T17" i="11"/>
  <c r="S17" i="11"/>
  <c r="Q17" i="11"/>
  <c r="R4" i="11"/>
  <c r="S4" i="11"/>
  <c r="Q4" i="11"/>
  <c r="R12" i="11"/>
  <c r="S12" i="11"/>
  <c r="T12" i="11"/>
  <c r="Q12" i="11"/>
  <c r="S13" i="11"/>
  <c r="Q13" i="11"/>
  <c r="T13" i="11"/>
  <c r="R13" i="11"/>
  <c r="Q15" i="11"/>
  <c r="R15" i="11"/>
  <c r="S15" i="11"/>
  <c r="T15" i="11"/>
  <c r="H70" i="23"/>
  <c r="S21" i="11"/>
  <c r="Q21" i="11"/>
  <c r="T21" i="11"/>
  <c r="R21" i="11"/>
</calcChain>
</file>

<file path=xl/sharedStrings.xml><?xml version="1.0" encoding="utf-8"?>
<sst xmlns="http://schemas.openxmlformats.org/spreadsheetml/2006/main" count="2457" uniqueCount="94">
  <si>
    <t>kform</t>
  </si>
  <si>
    <t>CLp</t>
  </si>
  <si>
    <t>Clrapid</t>
  </si>
  <si>
    <t>ssr</t>
  </si>
  <si>
    <t>ID</t>
  </si>
  <si>
    <t>mu</t>
  </si>
  <si>
    <t>sigma</t>
  </si>
  <si>
    <t>sig2</t>
  </si>
  <si>
    <t>bestpar</t>
  </si>
  <si>
    <t>LL</t>
  </si>
  <si>
    <t>stat</t>
  </si>
  <si>
    <t>day</t>
  </si>
  <si>
    <t>all</t>
  </si>
  <si>
    <t>day 1</t>
  </si>
  <si>
    <t>day 5</t>
  </si>
  <si>
    <t>weight</t>
  </si>
  <si>
    <t>AIC</t>
  </si>
  <si>
    <t>% acc</t>
  </si>
  <si>
    <t>1/exp(-0.5*AIC)</t>
  </si>
  <si>
    <t>all chain 1</t>
  </si>
  <si>
    <t>all chain 2</t>
  </si>
  <si>
    <t>day 2</t>
  </si>
  <si>
    <t>day 3</t>
  </si>
  <si>
    <t>day1</t>
  </si>
  <si>
    <t>day2</t>
  </si>
  <si>
    <t>day3</t>
  </si>
  <si>
    <t>day4</t>
  </si>
  <si>
    <t>day5</t>
  </si>
  <si>
    <t>cv</t>
  </si>
  <si>
    <t>all chain 3</t>
  </si>
  <si>
    <t>all chain 4</t>
  </si>
  <si>
    <t>MLE</t>
  </si>
  <si>
    <t>MEL</t>
  </si>
  <si>
    <t>day 1 notes</t>
  </si>
  <si>
    <t xml:space="preserve">day 4 </t>
  </si>
  <si>
    <t>SA OLS</t>
  </si>
  <si>
    <t>SA MLE</t>
  </si>
  <si>
    <t>wtd. Avg. day 1</t>
  </si>
  <si>
    <t>wtd. Avg. day 2</t>
  </si>
  <si>
    <t>wtd. Avg. day 4</t>
  </si>
  <si>
    <t>wtd. Avg. day 5</t>
  </si>
  <si>
    <t>n</t>
  </si>
  <si>
    <t>k</t>
  </si>
  <si>
    <t>weighted mu, unwweighted sigma &amp; cv</t>
  </si>
  <si>
    <t>wtd. Avg. day 3</t>
  </si>
  <si>
    <t>SA AUC</t>
  </si>
  <si>
    <t>mean</t>
  </si>
  <si>
    <t>std</t>
  </si>
  <si>
    <t>avg</t>
  </si>
  <si>
    <t>AIC ols</t>
  </si>
  <si>
    <t>H</t>
  </si>
  <si>
    <t>p01</t>
  </si>
  <si>
    <t>p99</t>
  </si>
  <si>
    <t>fit day 2</t>
  </si>
  <si>
    <t>fit day 3</t>
  </si>
  <si>
    <t>fit day 4</t>
  </si>
  <si>
    <t>Clrapic</t>
  </si>
  <si>
    <t>ss_best</t>
  </si>
  <si>
    <t>LL_best</t>
  </si>
  <si>
    <t>fit_q50</t>
  </si>
  <si>
    <t>med_par</t>
  </si>
  <si>
    <t>SA amend</t>
  </si>
  <si>
    <t>ID-111422</t>
  </si>
  <si>
    <t>ID-111522</t>
  </si>
  <si>
    <t>bestp_all</t>
  </si>
  <si>
    <t>bestss_all</t>
  </si>
  <si>
    <t>Pfit4$par</t>
  </si>
  <si>
    <t>auc_choice_all</t>
  </si>
  <si>
    <t>partial wgts</t>
  </si>
  <si>
    <t>refined</t>
  </si>
  <si>
    <t>refined alc var</t>
  </si>
  <si>
    <t>SA alc var</t>
  </si>
  <si>
    <t>SA</t>
  </si>
  <si>
    <t>SA lac var</t>
  </si>
  <si>
    <t>SA akc var</t>
  </si>
  <si>
    <t>SA var alc</t>
  </si>
  <si>
    <t>bestp_1ll</t>
  </si>
  <si>
    <t>auc_choice</t>
  </si>
  <si>
    <t>SA var akc</t>
  </si>
  <si>
    <t>SA var lac</t>
  </si>
  <si>
    <t>AUC EtOH</t>
  </si>
  <si>
    <t>AUC PEth</t>
  </si>
  <si>
    <t>cv%</t>
  </si>
  <si>
    <t>Pstart</t>
  </si>
  <si>
    <t>AUC - baseline</t>
  </si>
  <si>
    <t>s</t>
  </si>
  <si>
    <t>firt to 0, 1.5 and 24 hr</t>
  </si>
  <si>
    <t>fit to 0,1,6,24 hr</t>
  </si>
  <si>
    <t>fit at 1 hr not 2hr</t>
  </si>
  <si>
    <t>fit at 1.5h not 2h</t>
  </si>
  <si>
    <t>AUC %ile</t>
  </si>
  <si>
    <t>Pstart %ile</t>
  </si>
  <si>
    <t>median alcohol fits</t>
  </si>
  <si>
    <t>daily alcohol 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</si>
</sst>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%"/>
    <numFmt numFmtId="168" formatCode="#,##0.000"/>
  </numFmts>
  <fonts count="1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theme="0" tint="-0.14999847407452621"/>
      <name val="Calibri"/>
      <family val="2"/>
      <scheme val="minor"/>
    </font>
    <font>
      <sz val="11"/>
      <color theme="0" tint="-0.14999847407452621"/>
      <name val="Lucida Grande"/>
      <family val="2"/>
    </font>
    <font>
      <sz val="11"/>
      <color theme="1"/>
      <name val="Lucida Grande"/>
      <family val="2"/>
    </font>
    <font>
      <sz val="11"/>
      <color rgb="FFFFFFFF"/>
      <name val="Lucida Grande"/>
      <family val="2"/>
    </font>
    <font>
      <sz val="11"/>
      <color rgb="FFE6E1DC"/>
      <name val="Lucida Grande"/>
      <family val="2"/>
    </font>
    <font>
      <b/>
      <sz val="11"/>
      <color theme="1"/>
      <name val="Lucida Grande"/>
      <family val="2"/>
    </font>
    <font>
      <sz val="11"/>
      <color rgb="FF333333"/>
      <name val="Lucida Grande"/>
      <family val="2"/>
    </font>
    <font>
      <sz val="11"/>
      <color rgb="FF404040"/>
      <name val="Lucida Grande"/>
      <family val="2"/>
    </font>
    <font>
      <sz val="11"/>
      <color theme="4" tint="0.59999389629810485"/>
      <name val="Lucida Grande"/>
      <family val="2"/>
    </font>
    <font>
      <sz val="12"/>
      <color theme="4" tint="0.59999389629810485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64" fontId="0" fillId="2" borderId="0" xfId="0" applyNumberFormat="1" applyFill="1"/>
    <xf numFmtId="164" fontId="0" fillId="0" borderId="5" xfId="0" applyNumberFormat="1" applyBorder="1"/>
    <xf numFmtId="164" fontId="0" fillId="0" borderId="0" xfId="0" applyNumberFormat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164" fontId="0" fillId="3" borderId="0" xfId="0" applyNumberFormat="1" applyFill="1"/>
    <xf numFmtId="164" fontId="0" fillId="3" borderId="8" xfId="0" applyNumberFormat="1" applyFill="1" applyBorder="1"/>
    <xf numFmtId="165" fontId="0" fillId="0" borderId="0" xfId="0" applyNumberFormat="1"/>
    <xf numFmtId="164" fontId="0" fillId="0" borderId="3" xfId="0" applyNumberFormat="1" applyBorder="1"/>
    <xf numFmtId="165" fontId="0" fillId="0" borderId="5" xfId="0" applyNumberFormat="1" applyBorder="1"/>
    <xf numFmtId="0" fontId="0" fillId="3" borderId="6" xfId="0" applyFill="1" applyBorder="1"/>
    <xf numFmtId="0" fontId="0" fillId="3" borderId="7" xfId="0" applyFill="1" applyBorder="1"/>
    <xf numFmtId="164" fontId="0" fillId="4" borderId="2" xfId="0" applyNumberFormat="1" applyFill="1" applyBorder="1"/>
    <xf numFmtId="164" fontId="0" fillId="4" borderId="3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164" fontId="0" fillId="4" borderId="0" xfId="0" applyNumberFormat="1" applyFill="1"/>
    <xf numFmtId="164" fontId="0" fillId="4" borderId="5" xfId="0" applyNumberFormat="1" applyFill="1" applyBorder="1"/>
    <xf numFmtId="0" fontId="0" fillId="4" borderId="0" xfId="0" applyFill="1"/>
    <xf numFmtId="0" fontId="0" fillId="4" borderId="5" xfId="0" applyFill="1" applyBorder="1"/>
    <xf numFmtId="164" fontId="0" fillId="4" borderId="6" xfId="0" applyNumberFormat="1" applyFill="1" applyBorder="1" applyAlignment="1">
      <alignment horizontal="right" indent="1"/>
    </xf>
    <xf numFmtId="164" fontId="0" fillId="4" borderId="0" xfId="0" applyNumberFormat="1" applyFill="1" applyAlignment="1">
      <alignment horizontal="right" indent="1"/>
    </xf>
    <xf numFmtId="164" fontId="0" fillId="4" borderId="7" xfId="0" applyNumberFormat="1" applyFill="1" applyBorder="1"/>
    <xf numFmtId="164" fontId="0" fillId="4" borderId="8" xfId="0" applyNumberFormat="1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3" borderId="2" xfId="0" applyFill="1" applyBorder="1"/>
    <xf numFmtId="164" fontId="0" fillId="3" borderId="3" xfId="0" applyNumberFormat="1" applyFill="1" applyBorder="1"/>
    <xf numFmtId="164" fontId="0" fillId="3" borderId="0" xfId="0" applyNumberFormat="1" applyFill="1" applyAlignment="1">
      <alignment horizontal="right"/>
    </xf>
    <xf numFmtId="164" fontId="0" fillId="6" borderId="3" xfId="0" applyNumberFormat="1" applyFill="1" applyBorder="1"/>
    <xf numFmtId="164" fontId="0" fillId="6" borderId="0" xfId="0" applyNumberFormat="1" applyFill="1"/>
    <xf numFmtId="0" fontId="0" fillId="6" borderId="0" xfId="0" applyFill="1"/>
    <xf numFmtId="9" fontId="0" fillId="6" borderId="8" xfId="1" applyFont="1" applyFill="1" applyBorder="1"/>
    <xf numFmtId="10" fontId="0" fillId="0" borderId="0" xfId="1" applyNumberFormat="1" applyFont="1"/>
    <xf numFmtId="0" fontId="4" fillId="0" borderId="0" xfId="0" applyFont="1"/>
    <xf numFmtId="0" fontId="5" fillId="0" borderId="0" xfId="0" applyFont="1"/>
    <xf numFmtId="166" fontId="0" fillId="2" borderId="5" xfId="0" applyNumberFormat="1" applyFill="1" applyBorder="1"/>
    <xf numFmtId="10" fontId="4" fillId="0" borderId="0" xfId="0" applyNumberFormat="1" applyFont="1"/>
    <xf numFmtId="11" fontId="4" fillId="0" borderId="0" xfId="0" applyNumberFormat="1" applyFont="1"/>
    <xf numFmtId="2" fontId="0" fillId="3" borderId="8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14" xfId="0" applyFont="1" applyBorder="1"/>
    <xf numFmtId="11" fontId="0" fillId="0" borderId="14" xfId="0" applyNumberFormat="1" applyBorder="1"/>
    <xf numFmtId="0" fontId="0" fillId="0" borderId="14" xfId="0" applyBorder="1" applyAlignment="1">
      <alignment horizontal="right"/>
    </xf>
    <xf numFmtId="0" fontId="4" fillId="0" borderId="8" xfId="0" applyFont="1" applyBorder="1"/>
    <xf numFmtId="10" fontId="0" fillId="0" borderId="8" xfId="0" applyNumberFormat="1" applyBorder="1"/>
    <xf numFmtId="164" fontId="0" fillId="0" borderId="8" xfId="0" applyNumberFormat="1" applyBorder="1"/>
    <xf numFmtId="164" fontId="0" fillId="0" borderId="14" xfId="0" applyNumberFormat="1" applyBorder="1"/>
    <xf numFmtId="11" fontId="0" fillId="0" borderId="8" xfId="0" applyNumberFormat="1" applyBorder="1"/>
    <xf numFmtId="11" fontId="4" fillId="0" borderId="14" xfId="0" applyNumberFormat="1" applyFont="1" applyBorder="1"/>
    <xf numFmtId="14" fontId="0" fillId="0" borderId="0" xfId="0" applyNumberFormat="1"/>
    <xf numFmtId="0" fontId="6" fillId="0" borderId="0" xfId="0" applyFont="1"/>
    <xf numFmtId="10" fontId="6" fillId="0" borderId="0" xfId="0" applyNumberFormat="1" applyFont="1"/>
    <xf numFmtId="164" fontId="6" fillId="0" borderId="0" xfId="0" applyNumberFormat="1" applyFont="1"/>
    <xf numFmtId="0" fontId="6" fillId="0" borderId="14" xfId="0" applyFont="1" applyBorder="1"/>
    <xf numFmtId="10" fontId="6" fillId="0" borderId="1" xfId="0" applyNumberFormat="1" applyFont="1" applyBorder="1"/>
    <xf numFmtId="164" fontId="6" fillId="0" borderId="1" xfId="0" applyNumberFormat="1" applyFont="1" applyBorder="1"/>
    <xf numFmtId="0" fontId="6" fillId="0" borderId="1" xfId="0" applyFont="1" applyBorder="1"/>
    <xf numFmtId="164" fontId="6" fillId="0" borderId="14" xfId="0" applyNumberFormat="1" applyFont="1" applyBorder="1"/>
    <xf numFmtId="0" fontId="8" fillId="0" borderId="0" xfId="0" applyFont="1"/>
    <xf numFmtId="0" fontId="8" fillId="0" borderId="14" xfId="0" applyFont="1" applyBorder="1"/>
    <xf numFmtId="0" fontId="9" fillId="0" borderId="0" xfId="0" applyFont="1"/>
    <xf numFmtId="0" fontId="10" fillId="0" borderId="0" xfId="0" applyFont="1"/>
    <xf numFmtId="11" fontId="8" fillId="0" borderId="0" xfId="0" applyNumberFormat="1" applyFont="1"/>
    <xf numFmtId="11" fontId="8" fillId="0" borderId="14" xfId="0" applyNumberFormat="1" applyFont="1" applyBorder="1"/>
    <xf numFmtId="0" fontId="11" fillId="0" borderId="0" xfId="0" applyFont="1"/>
    <xf numFmtId="0" fontId="0" fillId="5" borderId="4" xfId="0" applyFill="1" applyBorder="1"/>
    <xf numFmtId="0" fontId="0" fillId="5" borderId="5" xfId="0" applyFill="1" applyBorder="1"/>
    <xf numFmtId="0" fontId="0" fillId="5" borderId="9" xfId="0" applyFill="1" applyBorder="1"/>
    <xf numFmtId="0" fontId="7" fillId="0" borderId="0" xfId="0" applyFont="1"/>
    <xf numFmtId="167" fontId="0" fillId="0" borderId="0" xfId="1" applyNumberFormat="1" applyFont="1"/>
    <xf numFmtId="166" fontId="0" fillId="0" borderId="0" xfId="0" applyNumberFormat="1"/>
    <xf numFmtId="0" fontId="0" fillId="0" borderId="4" xfId="0" applyBorder="1"/>
    <xf numFmtId="168" fontId="0" fillId="5" borderId="2" xfId="0" applyNumberFormat="1" applyFill="1" applyBorder="1"/>
    <xf numFmtId="168" fontId="0" fillId="5" borderId="7" xfId="0" applyNumberFormat="1" applyFill="1" applyBorder="1"/>
    <xf numFmtId="0" fontId="12" fillId="0" borderId="0" xfId="0" applyFont="1"/>
    <xf numFmtId="0" fontId="13" fillId="0" borderId="0" xfId="0" applyFont="1"/>
    <xf numFmtId="0" fontId="13" fillId="0" borderId="14" xfId="0" applyFont="1" applyBorder="1"/>
    <xf numFmtId="11" fontId="13" fillId="0" borderId="0" xfId="0" applyNumberFormat="1" applyFont="1"/>
    <xf numFmtId="164" fontId="0" fillId="0" borderId="0" xfId="0" applyNumberFormat="1" applyAlignment="1">
      <alignment horizontal="right" indent="1"/>
    </xf>
    <xf numFmtId="164" fontId="0" fillId="4" borderId="5" xfId="0" applyNumberFormat="1" applyFill="1" applyBorder="1" applyAlignment="1">
      <alignment horizontal="right" indent="1"/>
    </xf>
    <xf numFmtId="164" fontId="0" fillId="4" borderId="7" xfId="0" applyNumberFormat="1" applyFill="1" applyBorder="1" applyAlignment="1">
      <alignment horizontal="right" indent="1"/>
    </xf>
    <xf numFmtId="164" fontId="0" fillId="4" borderId="8" xfId="0" applyNumberFormat="1" applyFill="1" applyBorder="1" applyAlignment="1">
      <alignment horizontal="right" indent="1"/>
    </xf>
    <xf numFmtId="164" fontId="0" fillId="4" borderId="9" xfId="0" applyNumberFormat="1" applyFill="1" applyBorder="1" applyAlignment="1">
      <alignment horizontal="right" indent="1"/>
    </xf>
    <xf numFmtId="14" fontId="0" fillId="0" borderId="2" xfId="0" applyNumberFormat="1" applyBorder="1"/>
    <xf numFmtId="0" fontId="12" fillId="0" borderId="14" xfId="0" applyFont="1" applyBorder="1"/>
    <xf numFmtId="0" fontId="7" fillId="0" borderId="14" xfId="0" applyFont="1" applyBorder="1"/>
    <xf numFmtId="0" fontId="14" fillId="0" borderId="0" xfId="0" applyFont="1"/>
    <xf numFmtId="0" fontId="15" fillId="0" borderId="0" xfId="0" applyFont="1"/>
    <xf numFmtId="0" fontId="15" fillId="0" borderId="14" xfId="0" applyFont="1" applyBorder="1"/>
    <xf numFmtId="164" fontId="15" fillId="0" borderId="0" xfId="0" applyNumberFormat="1" applyFont="1"/>
    <xf numFmtId="3" fontId="0" fillId="5" borderId="9" xfId="0" applyNumberFormat="1" applyFill="1" applyBorder="1"/>
    <xf numFmtId="0" fontId="12" fillId="0" borderId="8" xfId="0" applyFont="1" applyBorder="1"/>
    <xf numFmtId="166" fontId="1" fillId="0" borderId="0" xfId="0" applyNumberFormat="1" applyFont="1"/>
    <xf numFmtId="166" fontId="16" fillId="0" borderId="0" xfId="0" applyNumberFormat="1" applyFont="1"/>
    <xf numFmtId="11" fontId="0" fillId="0" borderId="3" xfId="0" applyNumberFormat="1" applyBorder="1"/>
    <xf numFmtId="11" fontId="0" fillId="0" borderId="0" xfId="0" applyNumberFormat="1" applyAlignment="1">
      <alignment horizontal="right"/>
    </xf>
    <xf numFmtId="164" fontId="0" fillId="4" borderId="9" xfId="0" applyNumberFormat="1" applyFill="1" applyBorder="1"/>
    <xf numFmtId="0" fontId="0" fillId="0" borderId="15" xfId="0" applyBorder="1"/>
    <xf numFmtId="164" fontId="0" fillId="2" borderId="15" xfId="0" applyNumberFormat="1" applyFill="1" applyBorder="1"/>
    <xf numFmtId="164" fontId="0" fillId="0" borderId="15" xfId="0" applyNumberFormat="1" applyBorder="1"/>
    <xf numFmtId="0" fontId="12" fillId="0" borderId="15" xfId="0" applyFont="1" applyBorder="1"/>
    <xf numFmtId="0" fontId="0" fillId="4" borderId="6" xfId="0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0" fontId="0" fillId="6" borderId="5" xfId="0" applyFill="1" applyBorder="1"/>
    <xf numFmtId="9" fontId="0" fillId="6" borderId="9" xfId="1" applyFont="1" applyFill="1" applyBorder="1"/>
    <xf numFmtId="0" fontId="13" fillId="0" borderId="8" xfId="0" applyFont="1" applyBorder="1"/>
    <xf numFmtId="11" fontId="6" fillId="0" borderId="0" xfId="0" applyNumberFormat="1" applyFont="1"/>
    <xf numFmtId="0" fontId="0" fillId="3" borderId="8" xfId="0" applyFill="1" applyBorder="1"/>
    <xf numFmtId="166" fontId="0" fillId="2" borderId="0" xfId="0" applyNumberFormat="1" applyFill="1"/>
    <xf numFmtId="164" fontId="16" fillId="3" borderId="0" xfId="0" applyNumberFormat="1" applyFont="1" applyFill="1" applyAlignment="1">
      <alignment horizontal="right"/>
    </xf>
    <xf numFmtId="0" fontId="8" fillId="0" borderId="8" xfId="0" applyFont="1" applyBorder="1"/>
    <xf numFmtId="11" fontId="13" fillId="0" borderId="14" xfId="0" applyNumberFormat="1" applyFont="1" applyBorder="1"/>
    <xf numFmtId="164" fontId="16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88900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48F21909-2625-091D-8F2A-AC1AFFE5700C}"/>
            </a:ext>
          </a:extLst>
        </xdr:cNvPr>
        <xdr:cNvSpPr>
          <a:spLocks noChangeAspect="1" noChangeArrowheads="1"/>
        </xdr:cNvSpPr>
      </xdr:nvSpPr>
      <xdr:spPr bwMode="auto">
        <a:xfrm>
          <a:off x="5651500" y="72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101600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E683FB03-5249-5368-9177-41F0608EAF9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3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2F90-6101-184C-84D3-93B0054D63A3}">
  <sheetPr codeName="Sheet1">
    <tabColor theme="9" tint="0.59999389629810485"/>
  </sheetPr>
  <dimension ref="A1:T76"/>
  <sheetViews>
    <sheetView topLeftCell="A34" workbookViewId="0">
      <selection activeCell="D75" sqref="D75"/>
    </sheetView>
  </sheetViews>
  <sheetFormatPr baseColWidth="10" defaultRowHeight="16" x14ac:dyDescent="0.2"/>
  <cols>
    <col min="4" max="4" width="16.1640625" bestFit="1" customWidth="1"/>
    <col min="5" max="5" width="11.33203125" customWidth="1"/>
    <col min="6" max="6" width="10" customWidth="1"/>
    <col min="7" max="7" width="12" customWidth="1"/>
    <col min="9" max="9" width="12.1640625" bestFit="1" customWidth="1"/>
    <col min="11" max="11" width="9.83203125" customWidth="1"/>
    <col min="12" max="12" width="11.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2.33203125" bestFit="1" customWidth="1"/>
    <col min="18" max="18" width="12" bestFit="1" customWidth="1"/>
  </cols>
  <sheetData>
    <row r="1" spans="1:20" ht="17" thickBot="1" x14ac:dyDescent="0.25">
      <c r="A1" s="69">
        <v>44981</v>
      </c>
      <c r="B1" t="s">
        <v>12</v>
      </c>
      <c r="C1" t="s">
        <v>10</v>
      </c>
      <c r="D1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49</v>
      </c>
      <c r="L1" s="9" t="s">
        <v>41</v>
      </c>
      <c r="M1" s="9" t="s">
        <v>42</v>
      </c>
      <c r="N1" s="9" t="s">
        <v>18</v>
      </c>
      <c r="O1" s="9" t="s">
        <v>15</v>
      </c>
      <c r="P1" s="9" t="s">
        <v>68</v>
      </c>
      <c r="Q1" t="s">
        <v>1</v>
      </c>
      <c r="R1" t="s">
        <v>2</v>
      </c>
      <c r="S1" t="s">
        <v>7</v>
      </c>
    </row>
    <row r="2" spans="1:20" x14ac:dyDescent="0.2">
      <c r="A2">
        <v>2000</v>
      </c>
      <c r="B2" t="s">
        <v>12</v>
      </c>
      <c r="C2" t="s">
        <v>64</v>
      </c>
      <c r="D2" s="78">
        <v>-4.4661999999999997</v>
      </c>
      <c r="E2" s="78">
        <v>-4.5751999999999997</v>
      </c>
      <c r="F2" s="78">
        <v>2.7551000000000001</v>
      </c>
      <c r="G2" s="78"/>
      <c r="H2" s="95">
        <v>1.8916553999999999E-2</v>
      </c>
      <c r="K2" s="4">
        <f t="shared" ref="K2:K9" si="0">-2*LN(H2/L2) +2*M2</f>
        <v>18.905249034083219</v>
      </c>
      <c r="L2">
        <v>12</v>
      </c>
      <c r="M2">
        <v>3</v>
      </c>
      <c r="N2">
        <f t="shared" ref="N2:N9" si="1">1/EXP(-0.5*K2)</f>
        <v>12741.56186577388</v>
      </c>
      <c r="O2">
        <f>N2/SUM(N$2:N$9)</f>
        <v>0.13972004739244101</v>
      </c>
      <c r="P2" s="55">
        <f>N2/(SUM(N$2:N$5))</f>
        <v>0.29130570463115618</v>
      </c>
      <c r="Q2" s="4">
        <f>$O2*D2+$O3*D3+$O4*D4+$O5*D5+$O6*D6+$O7*D7+$O8*D8+$O9*D9</f>
        <v>-4.4505332326322691</v>
      </c>
      <c r="R2" s="4">
        <f t="shared" ref="R2:S2" si="2">$O2*E2+$O3*E3+$O4*E4+$O5*E5+$O6*E6+$O7*E7+$O8*E8+$O9*E9</f>
        <v>-4.2978495412546778</v>
      </c>
      <c r="S2" s="4">
        <f t="shared" si="2"/>
        <v>2.7275054235247862</v>
      </c>
      <c r="T2" s="4"/>
    </row>
    <row r="3" spans="1:20" x14ac:dyDescent="0.2">
      <c r="A3">
        <v>2000</v>
      </c>
      <c r="B3" t="s">
        <v>12</v>
      </c>
      <c r="C3" t="s">
        <v>65</v>
      </c>
      <c r="D3" s="78">
        <v>-3.9327999999999999</v>
      </c>
      <c r="E3" s="78">
        <v>-3.6631999999999998</v>
      </c>
      <c r="F3" s="78">
        <v>2.6591999999999998</v>
      </c>
      <c r="G3" s="78"/>
      <c r="H3" s="95">
        <v>1.8506497E-2</v>
      </c>
      <c r="K3" s="4">
        <f t="shared" si="0"/>
        <v>18.949080138298317</v>
      </c>
      <c r="L3">
        <v>12</v>
      </c>
      <c r="M3">
        <v>3</v>
      </c>
      <c r="N3">
        <f t="shared" si="1"/>
        <v>13023.882535860355</v>
      </c>
      <c r="O3">
        <f t="shared" ref="O3:O9" si="3">N3/SUM(N$2:N$9)</f>
        <v>0.14281588900274678</v>
      </c>
      <c r="P3" s="56">
        <f t="shared" ref="P3:P4" si="4">N3/(SUM(N$2:N$5))</f>
        <v>0.29776029964845913</v>
      </c>
    </row>
    <row r="4" spans="1:20" x14ac:dyDescent="0.2">
      <c r="A4">
        <v>2000</v>
      </c>
      <c r="B4" t="s">
        <v>12</v>
      </c>
      <c r="C4" t="s">
        <v>66</v>
      </c>
      <c r="D4" s="78">
        <v>-3.7435413999999998</v>
      </c>
      <c r="E4" s="78">
        <v>-3.3775597999999998</v>
      </c>
      <c r="F4" s="78">
        <v>2.4351367000000002</v>
      </c>
      <c r="G4" s="78"/>
      <c r="H4" s="95">
        <v>1.9510758999999999E-2</v>
      </c>
      <c r="K4" s="4">
        <f t="shared" si="0"/>
        <v>18.843391743530447</v>
      </c>
      <c r="L4">
        <v>12</v>
      </c>
      <c r="M4">
        <v>3</v>
      </c>
      <c r="N4">
        <f t="shared" si="1"/>
        <v>12353.514441865236</v>
      </c>
      <c r="O4">
        <f t="shared" si="3"/>
        <v>0.1354648387272718</v>
      </c>
      <c r="P4" s="56">
        <f t="shared" si="4"/>
        <v>0.28243391721271899</v>
      </c>
      <c r="Q4" s="4">
        <f>$P2*D2+$P3*D3+$P4*D4+$P5*D5</f>
        <v>-4.4135476465266619</v>
      </c>
      <c r="R4" s="4">
        <f t="shared" ref="R4:S4" si="5">$P2*E2+$P3*E3+$P4*E4+$P5*E5</f>
        <v>-4.2403785616295853</v>
      </c>
      <c r="S4" s="4">
        <f t="shared" si="5"/>
        <v>2.9805693594887996</v>
      </c>
    </row>
    <row r="5" spans="1:20" ht="17" thickBot="1" x14ac:dyDescent="0.25">
      <c r="A5">
        <v>2000</v>
      </c>
      <c r="B5" t="s">
        <v>12</v>
      </c>
      <c r="C5" t="s">
        <v>67</v>
      </c>
      <c r="D5" s="78">
        <v>-6.8807999999999998</v>
      </c>
      <c r="E5" s="78">
        <v>-6.7152000000000003</v>
      </c>
      <c r="F5" s="78">
        <v>5.4352</v>
      </c>
      <c r="G5" s="78"/>
      <c r="H5" s="95">
        <v>4.2883243000000001E-2</v>
      </c>
      <c r="K5" s="4">
        <f t="shared" si="0"/>
        <v>17.26836157040638</v>
      </c>
      <c r="L5">
        <v>12</v>
      </c>
      <c r="M5">
        <v>3</v>
      </c>
      <c r="N5">
        <f t="shared" si="1"/>
        <v>5620.5274185595508</v>
      </c>
      <c r="O5">
        <f t="shared" si="3"/>
        <v>6.1632974478671422E-2</v>
      </c>
      <c r="P5" s="57">
        <f>N5/(SUM(N$2:N$5))</f>
        <v>0.12850007850766573</v>
      </c>
      <c r="Q5" s="4">
        <f>$P6*D6+$P7*D7+$P8*D8+$P9*D9</f>
        <v>-4.4846237128112403</v>
      </c>
      <c r="R5" s="4">
        <f t="shared" ref="R5:S5" si="6">$P6*E6+$P7*E7+$P8*E8+$P9*E9</f>
        <v>-4.3508218880002731</v>
      </c>
      <c r="S5" s="4">
        <f t="shared" si="6"/>
        <v>2.4942504720320597</v>
      </c>
    </row>
    <row r="6" spans="1:20" x14ac:dyDescent="0.2">
      <c r="A6">
        <v>2000</v>
      </c>
      <c r="B6" t="s">
        <v>12</v>
      </c>
      <c r="C6" t="s">
        <v>59</v>
      </c>
      <c r="D6" s="78">
        <v>-4.7048128966915996</v>
      </c>
      <c r="E6" s="78">
        <v>-4.3309042893262202</v>
      </c>
      <c r="F6" s="78">
        <v>1.23614786576647</v>
      </c>
      <c r="H6" s="2">
        <v>2.5363872999999999E-2</v>
      </c>
      <c r="I6" s="2"/>
      <c r="K6" s="4">
        <f t="shared" si="0"/>
        <v>18.318672180083119</v>
      </c>
      <c r="L6">
        <v>12</v>
      </c>
      <c r="M6">
        <v>3</v>
      </c>
      <c r="N6">
        <f t="shared" si="1"/>
        <v>9502.7460150999759</v>
      </c>
      <c r="O6">
        <f t="shared" si="3"/>
        <v>0.1042041892175404</v>
      </c>
      <c r="P6" s="55">
        <f>N6/SUM(N$6:N$9)</f>
        <v>0.20025162880503153</v>
      </c>
    </row>
    <row r="7" spans="1:20" x14ac:dyDescent="0.2">
      <c r="A7">
        <v>2000</v>
      </c>
      <c r="B7" t="s">
        <v>12</v>
      </c>
      <c r="C7" t="s">
        <v>57</v>
      </c>
      <c r="D7" s="78">
        <v>-4.2375100698245403</v>
      </c>
      <c r="E7" s="78">
        <v>-4.0982326994088796</v>
      </c>
      <c r="F7" s="78">
        <v>3.4696325108689998</v>
      </c>
      <c r="H7" s="95">
        <v>1.8374420999999998E-2</v>
      </c>
      <c r="K7" s="4">
        <f t="shared" si="0"/>
        <v>18.963404788743553</v>
      </c>
      <c r="L7">
        <v>12</v>
      </c>
      <c r="M7">
        <v>3</v>
      </c>
      <c r="N7">
        <f t="shared" si="1"/>
        <v>13117.498672652175</v>
      </c>
      <c r="O7">
        <f t="shared" si="3"/>
        <v>0.14384245475716859</v>
      </c>
      <c r="P7" s="56">
        <f t="shared" ref="P7:P9" si="7">N7/SUM(N$6:N$9)</f>
        <v>0.27642541123086106</v>
      </c>
    </row>
    <row r="8" spans="1:20" x14ac:dyDescent="0.2">
      <c r="A8">
        <v>2000</v>
      </c>
      <c r="B8" t="s">
        <v>12</v>
      </c>
      <c r="C8" t="s">
        <v>58</v>
      </c>
      <c r="D8" s="78">
        <v>-4.6491896496280196</v>
      </c>
      <c r="E8" s="78">
        <v>-4.7451661161850103</v>
      </c>
      <c r="F8" s="78">
        <v>1.9370049217359</v>
      </c>
      <c r="H8">
        <v>1.9474710999999999E-2</v>
      </c>
      <c r="K8" s="4">
        <f t="shared" si="0"/>
        <v>18.847090353322603</v>
      </c>
      <c r="L8">
        <v>12</v>
      </c>
      <c r="M8">
        <v>3</v>
      </c>
      <c r="N8">
        <f t="shared" si="1"/>
        <v>12376.380993702653</v>
      </c>
      <c r="O8">
        <f t="shared" si="3"/>
        <v>0.13571558629967168</v>
      </c>
      <c r="P8" s="56">
        <f t="shared" si="7"/>
        <v>0.26080781794677027</v>
      </c>
    </row>
    <row r="9" spans="1:20" ht="17" thickBot="1" x14ac:dyDescent="0.25">
      <c r="A9">
        <v>2000</v>
      </c>
      <c r="B9" t="s">
        <v>12</v>
      </c>
      <c r="C9" t="s">
        <v>60</v>
      </c>
      <c r="D9" s="78">
        <v>-4.41337130778901</v>
      </c>
      <c r="E9" s="78">
        <v>-4.2402093894433799</v>
      </c>
      <c r="F9" s="78">
        <v>2.98051084531255</v>
      </c>
      <c r="H9" s="2">
        <v>1.9348053E-2</v>
      </c>
      <c r="K9" s="4">
        <f t="shared" si="0"/>
        <v>18.860140269023866</v>
      </c>
      <c r="L9">
        <v>12</v>
      </c>
      <c r="M9">
        <v>3</v>
      </c>
      <c r="N9">
        <f t="shared" si="1"/>
        <v>12457.400394667724</v>
      </c>
      <c r="O9">
        <f t="shared" si="3"/>
        <v>0.1366040201244883</v>
      </c>
      <c r="P9" s="57">
        <f t="shared" si="7"/>
        <v>0.26251514201733711</v>
      </c>
    </row>
    <row r="10" spans="1:20" x14ac:dyDescent="0.2">
      <c r="D10" s="49"/>
      <c r="E10" s="49"/>
      <c r="F10" s="49"/>
      <c r="H10" s="2"/>
      <c r="K10" s="4"/>
    </row>
    <row r="11" spans="1:20" x14ac:dyDescent="0.2">
      <c r="A11" s="11"/>
      <c r="H11" s="2"/>
      <c r="K11" s="2"/>
    </row>
    <row r="12" spans="1:20" x14ac:dyDescent="0.2">
      <c r="A12">
        <v>2000</v>
      </c>
      <c r="B12" t="s">
        <v>19</v>
      </c>
      <c r="C12" t="s">
        <v>8</v>
      </c>
      <c r="D12" s="78">
        <v>-4.7075676</v>
      </c>
      <c r="E12" s="78">
        <v>-4.7118780999999998</v>
      </c>
      <c r="F12" s="78">
        <v>9.4059205000000007E-2</v>
      </c>
      <c r="G12" s="78">
        <v>0.20005234999999999</v>
      </c>
      <c r="H12">
        <v>2.0632917000000001E-2</v>
      </c>
      <c r="I12" s="7">
        <v>0.59982999999999997</v>
      </c>
      <c r="K12" s="4">
        <f t="shared" ref="K12" si="8">-2*LN(H12/L12) +2*M12</f>
        <v>20.731548431314494</v>
      </c>
      <c r="L12">
        <v>12</v>
      </c>
      <c r="M12">
        <v>4</v>
      </c>
      <c r="N12">
        <f>1/EXP(-0.5*K12)</f>
        <v>31754.007462819289</v>
      </c>
      <c r="O12">
        <f>N12/SUM(N$12:N$19)</f>
        <v>0.11977248833980164</v>
      </c>
      <c r="Q12">
        <f>$O12*D12</f>
        <v>-0.56383708547982803</v>
      </c>
      <c r="R12">
        <f t="shared" ref="R12:T19" si="9">$O12*E12</f>
        <v>-0.56435336479081666</v>
      </c>
      <c r="S12">
        <f t="shared" si="9"/>
        <v>1.1265705034113513E-2</v>
      </c>
      <c r="T12">
        <f t="shared" si="9"/>
        <v>2.3960767757724915E-2</v>
      </c>
    </row>
    <row r="13" spans="1:20" x14ac:dyDescent="0.2">
      <c r="A13">
        <v>2000</v>
      </c>
      <c r="B13" t="s">
        <v>19</v>
      </c>
      <c r="C13" t="s">
        <v>31</v>
      </c>
      <c r="D13" s="78">
        <v>-4.7427666999999998</v>
      </c>
      <c r="E13" s="78">
        <v>-4.7666927000000001</v>
      </c>
      <c r="F13" s="78">
        <v>7.375833386</v>
      </c>
      <c r="G13" s="78">
        <v>0.20070779</v>
      </c>
      <c r="H13">
        <v>2.0616216E-2</v>
      </c>
      <c r="I13" s="7"/>
      <c r="K13" s="4">
        <f t="shared" ref="K13:K19" si="10">-2*LN(H13/L13) +2*M13</f>
        <v>20.733167956351551</v>
      </c>
      <c r="L13">
        <v>12</v>
      </c>
      <c r="M13">
        <v>4</v>
      </c>
      <c r="N13">
        <f t="shared" ref="N13:N19" si="11">1/EXP(-0.5*K13)</f>
        <v>31779.731081481255</v>
      </c>
      <c r="O13" s="3">
        <f t="shared" ref="O13:O19" si="12">N13/SUM(N$12:N$19)</f>
        <v>0.11986951489054033</v>
      </c>
      <c r="Q13">
        <f t="shared" ref="Q13:Q19" si="13">$O13*D13</f>
        <v>-0.56851314356800886</v>
      </c>
      <c r="R13">
        <f t="shared" si="9"/>
        <v>-0.57138114158127995</v>
      </c>
      <c r="S13">
        <f t="shared" si="9"/>
        <v>0.88413756989327152</v>
      </c>
      <c r="T13">
        <f t="shared" si="9"/>
        <v>2.4058745422052441E-2</v>
      </c>
    </row>
    <row r="14" spans="1:20" x14ac:dyDescent="0.2">
      <c r="A14">
        <v>2000</v>
      </c>
      <c r="B14" t="s">
        <v>20</v>
      </c>
      <c r="C14" t="s">
        <v>8</v>
      </c>
      <c r="D14" s="78">
        <v>-4.7485882000000004</v>
      </c>
      <c r="E14" s="78">
        <v>-4.7555700999999999</v>
      </c>
      <c r="F14" s="78">
        <v>2.881373044</v>
      </c>
      <c r="G14" s="78">
        <v>0.20058119999999999</v>
      </c>
      <c r="H14">
        <v>2.0738472000000001E-2</v>
      </c>
      <c r="I14" s="7">
        <v>0.59991499999999998</v>
      </c>
      <c r="K14" s="4">
        <f t="shared" si="10"/>
        <v>20.721342805485222</v>
      </c>
      <c r="L14">
        <v>12</v>
      </c>
      <c r="M14">
        <v>4</v>
      </c>
      <c r="N14">
        <f t="shared" si="11"/>
        <v>31592.385417678357</v>
      </c>
      <c r="O14">
        <f t="shared" si="12"/>
        <v>0.11916286845041404</v>
      </c>
      <c r="Q14">
        <f t="shared" si="13"/>
        <v>-0.5658553910017885</v>
      </c>
      <c r="R14">
        <f t="shared" si="9"/>
        <v>-0.5666873742330224</v>
      </c>
      <c r="S14">
        <f t="shared" si="9"/>
        <v>0.34335267699874106</v>
      </c>
      <c r="T14">
        <f t="shared" si="9"/>
        <v>2.3901831149226189E-2</v>
      </c>
    </row>
    <row r="15" spans="1:20" x14ac:dyDescent="0.2">
      <c r="A15">
        <v>2000</v>
      </c>
      <c r="B15" t="s">
        <v>20</v>
      </c>
      <c r="C15" t="s">
        <v>31</v>
      </c>
      <c r="D15" s="78">
        <v>-4.4777500000000003</v>
      </c>
      <c r="E15" s="78">
        <v>-4.6071546999999997</v>
      </c>
      <c r="F15" s="78">
        <v>6.0261353059999996</v>
      </c>
      <c r="G15" s="78">
        <v>0.20000282</v>
      </c>
      <c r="H15">
        <v>1.8990817E-2</v>
      </c>
      <c r="I15" s="7"/>
      <c r="K15" s="4">
        <f t="shared" si="10"/>
        <v>20.897412764455787</v>
      </c>
      <c r="L15">
        <v>12</v>
      </c>
      <c r="M15">
        <v>4</v>
      </c>
      <c r="N15">
        <f t="shared" si="11"/>
        <v>34499.716383857034</v>
      </c>
      <c r="O15" s="3">
        <f t="shared" si="12"/>
        <v>0.13012898870009618</v>
      </c>
      <c r="Q15">
        <f t="shared" si="13"/>
        <v>-0.58268507915185574</v>
      </c>
      <c r="R15">
        <f t="shared" si="9"/>
        <v>-0.59952438189589496</v>
      </c>
      <c r="S15">
        <f t="shared" si="9"/>
        <v>0.78417489313972455</v>
      </c>
      <c r="T15">
        <f t="shared" si="9"/>
        <v>2.6026164703767368E-2</v>
      </c>
    </row>
    <row r="16" spans="1:20" x14ac:dyDescent="0.2">
      <c r="A16">
        <v>2000</v>
      </c>
      <c r="B16" t="s">
        <v>29</v>
      </c>
      <c r="C16" t="s">
        <v>8</v>
      </c>
      <c r="D16" s="78">
        <v>-4.5588566999999998</v>
      </c>
      <c r="E16" s="78">
        <v>-4.7672790999999997</v>
      </c>
      <c r="F16" s="78">
        <v>2.2489598759999998</v>
      </c>
      <c r="G16" s="78">
        <v>0.20033342000000001</v>
      </c>
      <c r="H16">
        <v>1.9217192000000001E-2</v>
      </c>
      <c r="I16" s="7">
        <v>0.58855999999999997</v>
      </c>
      <c r="K16" s="4">
        <f t="shared" si="10"/>
        <v>20.873713267432187</v>
      </c>
      <c r="L16">
        <v>12</v>
      </c>
      <c r="M16">
        <v>4</v>
      </c>
      <c r="N16">
        <f t="shared" si="11"/>
        <v>34093.316047304492</v>
      </c>
      <c r="O16">
        <f t="shared" si="12"/>
        <v>0.12859609306076544</v>
      </c>
      <c r="Q16">
        <f t="shared" si="13"/>
        <v>-0.58625116044389403</v>
      </c>
      <c r="R16">
        <f t="shared" si="9"/>
        <v>-0.61305346679024209</v>
      </c>
      <c r="S16">
        <f t="shared" si="9"/>
        <v>0.28920745350402349</v>
      </c>
      <c r="T16">
        <f t="shared" si="9"/>
        <v>2.5762095121501412E-2</v>
      </c>
    </row>
    <row r="17" spans="1:20" x14ac:dyDescent="0.2">
      <c r="A17">
        <v>2000</v>
      </c>
      <c r="B17" t="s">
        <v>29</v>
      </c>
      <c r="C17" t="s">
        <v>31</v>
      </c>
      <c r="D17" s="78">
        <v>-4.4754218000000003</v>
      </c>
      <c r="E17" s="78">
        <v>-4.5785489999999998</v>
      </c>
      <c r="F17" s="78">
        <v>7.0601853060000002</v>
      </c>
      <c r="G17" s="78">
        <v>0.20011861</v>
      </c>
      <c r="H17">
        <v>1.8912821E-2</v>
      </c>
      <c r="I17" s="7"/>
      <c r="K17" s="4">
        <f t="shared" si="10"/>
        <v>20.905643753796362</v>
      </c>
      <c r="L17">
        <v>12</v>
      </c>
      <c r="M17">
        <v>4</v>
      </c>
      <c r="N17">
        <f t="shared" si="11"/>
        <v>34641.992349937158</v>
      </c>
      <c r="O17" s="3">
        <f t="shared" si="12"/>
        <v>0.1306656373895039</v>
      </c>
      <c r="Q17">
        <f t="shared" si="13"/>
        <v>-0.5847838420838809</v>
      </c>
      <c r="R17">
        <f t="shared" si="9"/>
        <v>-0.59825902340407566</v>
      </c>
      <c r="S17">
        <f t="shared" si="9"/>
        <v>0.92252361309649966</v>
      </c>
      <c r="T17">
        <f t="shared" si="9"/>
        <v>2.614862572915155E-2</v>
      </c>
    </row>
    <row r="18" spans="1:20" x14ac:dyDescent="0.2">
      <c r="A18">
        <v>2000</v>
      </c>
      <c r="B18" t="s">
        <v>30</v>
      </c>
      <c r="C18" t="s">
        <v>8</v>
      </c>
      <c r="D18" s="78">
        <v>-4.6566900000000002</v>
      </c>
      <c r="E18" s="78">
        <v>-4.7108036000000002</v>
      </c>
      <c r="F18" s="78">
        <v>1.4850796500000001</v>
      </c>
      <c r="G18" s="78">
        <v>0.20071480999999999</v>
      </c>
      <c r="H18">
        <v>1.9702991E-2</v>
      </c>
      <c r="I18" s="7">
        <v>0.59219999999999995</v>
      </c>
      <c r="J18" s="49"/>
      <c r="K18" s="4">
        <f t="shared" si="10"/>
        <v>20.823782954279284</v>
      </c>
      <c r="L18">
        <v>12</v>
      </c>
      <c r="M18">
        <v>4</v>
      </c>
      <c r="N18">
        <f t="shared" si="11"/>
        <v>33252.707692843745</v>
      </c>
      <c r="O18">
        <f t="shared" si="12"/>
        <v>0.12542541438498325</v>
      </c>
      <c r="Q18">
        <f t="shared" si="13"/>
        <v>-0.58406727291240768</v>
      </c>
      <c r="R18">
        <f t="shared" si="9"/>
        <v>-0.59085449361627096</v>
      </c>
      <c r="S18">
        <f t="shared" si="9"/>
        <v>0.18626673049595591</v>
      </c>
      <c r="T18">
        <f t="shared" si="9"/>
        <v>2.5174738217453179E-2</v>
      </c>
    </row>
    <row r="19" spans="1:20" ht="17" thickBot="1" x14ac:dyDescent="0.25">
      <c r="A19" s="15">
        <v>2000</v>
      </c>
      <c r="B19" s="16" t="s">
        <v>30</v>
      </c>
      <c r="C19" s="16" t="s">
        <v>31</v>
      </c>
      <c r="D19" s="131">
        <v>-4.7357448</v>
      </c>
      <c r="E19" s="131">
        <v>-4.7543468000000004</v>
      </c>
      <c r="F19" s="131">
        <v>-1.42731305</v>
      </c>
      <c r="G19" s="131">
        <v>0.20003525</v>
      </c>
      <c r="H19" s="16">
        <v>1.9554324000000001E-2</v>
      </c>
      <c r="I19" s="64"/>
      <c r="J19" s="16"/>
      <c r="K19" s="65">
        <f t="shared" si="10"/>
        <v>20.838930980648168</v>
      </c>
      <c r="L19" s="16">
        <v>12</v>
      </c>
      <c r="M19" s="16">
        <v>4</v>
      </c>
      <c r="N19" s="16">
        <f t="shared" si="11"/>
        <v>33505.520333903187</v>
      </c>
      <c r="O19" s="16">
        <f t="shared" si="12"/>
        <v>0.12637899478389514</v>
      </c>
      <c r="Q19">
        <f t="shared" si="13"/>
        <v>-0.59849866737705848</v>
      </c>
      <c r="R19">
        <f t="shared" si="9"/>
        <v>-0.60084956943802859</v>
      </c>
      <c r="S19">
        <f t="shared" si="9"/>
        <v>-0.18038238850093546</v>
      </c>
      <c r="T19">
        <f t="shared" si="9"/>
        <v>2.5280253816345161E-2</v>
      </c>
    </row>
    <row r="20" spans="1:20" x14ac:dyDescent="0.2">
      <c r="A20" s="11"/>
      <c r="I20" s="7"/>
    </row>
    <row r="21" spans="1:20" x14ac:dyDescent="0.2">
      <c r="A21" s="11">
        <v>2000</v>
      </c>
      <c r="B21" t="s">
        <v>33</v>
      </c>
      <c r="I21" s="7"/>
      <c r="P21" s="1" t="s">
        <v>5</v>
      </c>
      <c r="Q21" s="12">
        <f t="shared" ref="Q21:T21" si="14">SUM(Q12:Q19)</f>
        <v>-4.6344916420187223</v>
      </c>
      <c r="R21" s="12">
        <f t="shared" si="14"/>
        <v>-4.7049628157496306</v>
      </c>
      <c r="S21" s="12">
        <f t="shared" si="14"/>
        <v>3.2405462536613943</v>
      </c>
      <c r="T21" s="12">
        <f t="shared" si="14"/>
        <v>0.2003132219172222</v>
      </c>
    </row>
    <row r="22" spans="1:20" x14ac:dyDescent="0.2">
      <c r="A22" s="11">
        <v>2000</v>
      </c>
      <c r="B22" t="s">
        <v>13</v>
      </c>
      <c r="C22" t="s">
        <v>8</v>
      </c>
      <c r="D22">
        <v>-5.0157451200000001</v>
      </c>
      <c r="E22" s="95">
        <v>-7.2310367099999997</v>
      </c>
      <c r="F22" s="49">
        <v>1.3248056100000001</v>
      </c>
      <c r="G22">
        <v>0.20002315000000001</v>
      </c>
      <c r="H22">
        <v>3.0891938999999999E-3</v>
      </c>
      <c r="I22" s="7">
        <v>0.57631500000000002</v>
      </c>
      <c r="K22" s="4">
        <f>-2*LN(H22/L22) +2*M22</f>
        <v>23.95413934645719</v>
      </c>
      <c r="L22">
        <v>9</v>
      </c>
      <c r="M22">
        <v>4</v>
      </c>
      <c r="N22">
        <f>1/EXP(-0.5*K22)</f>
        <v>159065.23391047024</v>
      </c>
      <c r="O22">
        <f>N22/SUM(N$22:N$24)</f>
        <v>0.28445144441691794</v>
      </c>
      <c r="P22" s="1" t="s">
        <v>6</v>
      </c>
      <c r="Q22" s="12">
        <f>STDEV(D12:D19)</f>
        <v>0.11730556727736745</v>
      </c>
      <c r="R22" s="12">
        <f t="shared" ref="R22:T22" si="15">STDEV(E12:E19)</f>
        <v>7.3971841832511681E-2</v>
      </c>
      <c r="S22" s="12">
        <f t="shared" si="15"/>
        <v>3.2804376691444959</v>
      </c>
      <c r="T22" s="12">
        <f t="shared" si="15"/>
        <v>3.0903492481490854E-4</v>
      </c>
    </row>
    <row r="23" spans="1:20" x14ac:dyDescent="0.2">
      <c r="A23">
        <v>2000</v>
      </c>
      <c r="B23" t="s">
        <v>13</v>
      </c>
      <c r="C23" t="s">
        <v>31</v>
      </c>
      <c r="D23">
        <v>-4.6326156100000002</v>
      </c>
      <c r="E23">
        <v>-8.3635411400000006</v>
      </c>
      <c r="F23" s="49">
        <v>1.4147302399999999</v>
      </c>
      <c r="G23">
        <v>0.20004615000000001</v>
      </c>
      <c r="H23">
        <v>2.6135871000000001E-3</v>
      </c>
      <c r="I23" s="48"/>
      <c r="K23" s="4">
        <f>-2*LN(H23/L23) +2*M23</f>
        <v>24.288512421493316</v>
      </c>
      <c r="L23">
        <v>9</v>
      </c>
      <c r="M23">
        <v>4</v>
      </c>
      <c r="N23">
        <f>1/EXP(-0.5*K23)</f>
        <v>188011.0864865754</v>
      </c>
      <c r="O23">
        <f t="shared" ref="O23:O24" si="16">N23/SUM(N$22:N$24)</f>
        <v>0.33621441846683892</v>
      </c>
      <c r="P23" s="1" t="s">
        <v>28</v>
      </c>
      <c r="Q23" s="12">
        <f t="shared" ref="Q23:T23" si="17">SQRT(EXP(Q22^2)-1)</f>
        <v>0.11771027519174766</v>
      </c>
      <c r="R23" s="12">
        <f t="shared" si="17"/>
        <v>7.4073147679195567E-2</v>
      </c>
      <c r="S23" s="12">
        <f t="shared" si="17"/>
        <v>217.15796715250121</v>
      </c>
      <c r="T23" s="12">
        <f t="shared" si="17"/>
        <v>3.0903493231717721E-4</v>
      </c>
    </row>
    <row r="24" spans="1:20" ht="17" thickBot="1" x14ac:dyDescent="0.25">
      <c r="A24" s="59">
        <v>2000</v>
      </c>
      <c r="B24" s="59" t="s">
        <v>13</v>
      </c>
      <c r="C24" s="59" t="s">
        <v>69</v>
      </c>
      <c r="D24" s="59">
        <v>-5.5269405999999996</v>
      </c>
      <c r="E24" s="59">
        <v>-8.2982999999999993</v>
      </c>
      <c r="F24" s="59">
        <v>5.0476000000000001</v>
      </c>
      <c r="G24" s="59"/>
      <c r="H24" s="61">
        <v>2.8406364000000003E-4</v>
      </c>
      <c r="I24" s="2"/>
      <c r="K24" s="4">
        <f>-2*LN(H24/L24) +2*M24</f>
        <v>24.529849098134637</v>
      </c>
      <c r="L24">
        <v>3</v>
      </c>
      <c r="M24">
        <v>3</v>
      </c>
      <c r="N24">
        <f>1/EXP(-0.5*K24)</f>
        <v>212123.63106226124</v>
      </c>
      <c r="O24">
        <f t="shared" si="16"/>
        <v>0.37933413711624314</v>
      </c>
      <c r="P24" s="1"/>
      <c r="Q24" s="4"/>
      <c r="R24" s="4"/>
      <c r="S24" s="4"/>
    </row>
    <row r="25" spans="1:20" ht="17" thickTop="1" x14ac:dyDescent="0.2">
      <c r="A25">
        <v>2000</v>
      </c>
      <c r="B25" t="s">
        <v>13</v>
      </c>
      <c r="C25" t="s">
        <v>70</v>
      </c>
      <c r="D25">
        <v>-6.0168229000000002</v>
      </c>
      <c r="E25">
        <v>-8.4362999999999992</v>
      </c>
      <c r="F25">
        <v>5.1856</v>
      </c>
      <c r="H25" s="2">
        <v>3.5356568000000001E-4</v>
      </c>
      <c r="I25" s="7" t="s">
        <v>87</v>
      </c>
      <c r="K25" s="4"/>
      <c r="P25" s="1"/>
      <c r="Q25" s="4"/>
      <c r="R25" s="4"/>
      <c r="S25" s="4"/>
    </row>
    <row r="26" spans="1:20" x14ac:dyDescent="0.2">
      <c r="A26" s="11"/>
      <c r="P26" s="78"/>
      <c r="T26" s="78"/>
    </row>
    <row r="27" spans="1:20" x14ac:dyDescent="0.2">
      <c r="A27" s="11">
        <v>2000</v>
      </c>
      <c r="B27" t="s">
        <v>14</v>
      </c>
      <c r="C27" t="s">
        <v>8</v>
      </c>
      <c r="D27">
        <v>-4.8769974100000004</v>
      </c>
      <c r="E27">
        <v>-3.3615043999999998</v>
      </c>
      <c r="F27">
        <v>3.8581349399999998</v>
      </c>
      <c r="G27">
        <v>0.20008443000000001</v>
      </c>
      <c r="H27">
        <v>4.3763350999999999E-3</v>
      </c>
      <c r="I27" s="7">
        <v>0.58246500000000001</v>
      </c>
      <c r="K27" s="4">
        <f>-2*LN(H27/L27) +2*M27</f>
        <v>23.257536434696156</v>
      </c>
      <c r="L27">
        <v>9</v>
      </c>
      <c r="M27">
        <v>4</v>
      </c>
      <c r="N27">
        <f>1/EXP(-0.5*K27)</f>
        <v>112281.9297586005</v>
      </c>
      <c r="O27">
        <f>N27/SUM(N$27:N$29)</f>
        <v>4.6762039055755919E-10</v>
      </c>
      <c r="P27" s="78"/>
      <c r="T27" s="78"/>
    </row>
    <row r="28" spans="1:20" x14ac:dyDescent="0.2">
      <c r="A28">
        <v>2000</v>
      </c>
      <c r="B28" t="s">
        <v>14</v>
      </c>
      <c r="C28" t="s">
        <v>31</v>
      </c>
      <c r="D28">
        <v>-4.6669351800000003</v>
      </c>
      <c r="E28">
        <v>-3.2703154400000001</v>
      </c>
      <c r="F28">
        <v>6.8693431699999996</v>
      </c>
      <c r="G28">
        <v>0.20003536999999999</v>
      </c>
      <c r="H28">
        <v>4.5038782000000003E-3</v>
      </c>
      <c r="I28" s="7"/>
      <c r="K28" s="4">
        <f>-2*LN(H28/L28) +2*M28</f>
        <v>23.200082016950802</v>
      </c>
      <c r="L28">
        <v>9</v>
      </c>
      <c r="M28">
        <v>4</v>
      </c>
      <c r="N28">
        <f>1/EXP(-0.5*K28)</f>
        <v>109102.27330266136</v>
      </c>
      <c r="O28">
        <f t="shared" ref="O28:O29" si="18">N28/SUM(N$27:N$29)</f>
        <v>4.5437807991183187E-10</v>
      </c>
      <c r="P28" s="78"/>
      <c r="T28" s="78"/>
    </row>
    <row r="29" spans="1:20" ht="17" thickBot="1" x14ac:dyDescent="0.25">
      <c r="A29" s="59">
        <v>2000</v>
      </c>
      <c r="B29" s="59" t="s">
        <v>14</v>
      </c>
      <c r="C29" s="59" t="s">
        <v>69</v>
      </c>
      <c r="D29" s="62">
        <v>-4.2914525000000001</v>
      </c>
      <c r="E29" s="59">
        <v>-3.0896992999999999</v>
      </c>
      <c r="F29" s="59">
        <v>8.1188562999999991</v>
      </c>
      <c r="G29" s="59"/>
      <c r="H29" s="61">
        <v>2.5095062000000002E-13</v>
      </c>
      <c r="I29" s="7"/>
      <c r="K29" s="4">
        <f>-2*LN(H29/L29) +2*M29</f>
        <v>66.224264993738458</v>
      </c>
      <c r="L29">
        <v>3</v>
      </c>
      <c r="M29">
        <v>3</v>
      </c>
      <c r="N29">
        <f>1/EXP(-0.5*K29)</f>
        <v>240113416613846.31</v>
      </c>
      <c r="O29">
        <f t="shared" si="18"/>
        <v>0.99999999907800163</v>
      </c>
      <c r="P29" s="78"/>
      <c r="T29" s="78"/>
    </row>
    <row r="30" spans="1:20" ht="17" thickTop="1" x14ac:dyDescent="0.2">
      <c r="A30">
        <v>2000</v>
      </c>
      <c r="B30" t="s">
        <v>14</v>
      </c>
      <c r="C30" t="s">
        <v>70</v>
      </c>
      <c r="D30">
        <v>-5.4962236799999999</v>
      </c>
      <c r="E30">
        <v>-3.3594975300000001</v>
      </c>
      <c r="F30">
        <v>0.78419611</v>
      </c>
      <c r="H30" s="2">
        <v>3.5598447999999998E-20</v>
      </c>
      <c r="I30" s="7"/>
      <c r="P30" s="78"/>
    </row>
    <row r="31" spans="1:20" x14ac:dyDescent="0.2">
      <c r="A31" s="11"/>
      <c r="H31" s="2"/>
      <c r="I31" s="7"/>
      <c r="P31" s="78"/>
    </row>
    <row r="32" spans="1:20" x14ac:dyDescent="0.2">
      <c r="A32" s="11">
        <v>2000</v>
      </c>
      <c r="B32" t="s">
        <v>21</v>
      </c>
      <c r="C32" t="s">
        <v>36</v>
      </c>
      <c r="D32" s="78">
        <v>-3.2973374</v>
      </c>
      <c r="E32" s="78">
        <v>-3.3453634999999999</v>
      </c>
      <c r="F32" s="78">
        <v>5.1290293</v>
      </c>
      <c r="H32" s="97">
        <v>2.9399712999999999E-6</v>
      </c>
      <c r="I32" s="7"/>
      <c r="K32" s="4">
        <f>-2*LN(H32/L32) +2*M32</f>
        <v>33.671446054468404</v>
      </c>
      <c r="L32">
        <v>3</v>
      </c>
      <c r="M32">
        <v>3</v>
      </c>
      <c r="N32">
        <f>1/EXP(-0.5*K32)</f>
        <v>20495645.91653087</v>
      </c>
      <c r="O32">
        <f>N32/SUM(N$32:N$34)</f>
        <v>6.1840674239515641E-7</v>
      </c>
      <c r="P32" s="78"/>
    </row>
    <row r="33" spans="1:19" x14ac:dyDescent="0.2">
      <c r="A33" s="11">
        <v>2000</v>
      </c>
      <c r="B33" t="s">
        <v>24</v>
      </c>
      <c r="C33" t="s">
        <v>35</v>
      </c>
      <c r="D33" s="78">
        <v>-3.4479204999999999</v>
      </c>
      <c r="E33" s="78">
        <v>-8.0902077000000006</v>
      </c>
      <c r="F33" s="78">
        <v>5.4745558000000001</v>
      </c>
      <c r="H33" s="95">
        <v>2.5291785000000002E-3</v>
      </c>
      <c r="I33" s="7"/>
      <c r="K33" s="4">
        <f>-2*LN(H33/L33) +2*M33</f>
        <v>20.156946042391489</v>
      </c>
      <c r="L33">
        <v>3</v>
      </c>
      <c r="M33">
        <v>3</v>
      </c>
      <c r="N33">
        <f t="shared" ref="N33:N34" si="19">1/EXP(-0.5*K33)</f>
        <v>23824.578126677501</v>
      </c>
      <c r="O33">
        <f t="shared" ref="O33:O34" si="20">N33/SUM(N$32:N$34)</f>
        <v>7.1884925258073126E-10</v>
      </c>
      <c r="P33" s="78"/>
    </row>
    <row r="34" spans="1:19" ht="17" thickBot="1" x14ac:dyDescent="0.25">
      <c r="A34" s="59">
        <v>2000</v>
      </c>
      <c r="B34" s="59" t="s">
        <v>24</v>
      </c>
      <c r="C34" s="59" t="s">
        <v>45</v>
      </c>
      <c r="D34" s="79">
        <v>-3.8008603000000001</v>
      </c>
      <c r="E34" s="79">
        <v>-3.8116384999999999</v>
      </c>
      <c r="F34" s="79">
        <v>-0.79778230000000006</v>
      </c>
      <c r="G34" s="59"/>
      <c r="H34" s="132">
        <v>1.8180992E-12</v>
      </c>
      <c r="I34" s="7"/>
      <c r="K34" s="4">
        <f>-2*LN(H34/L34) +2*M34</f>
        <v>62.263683689746934</v>
      </c>
      <c r="L34">
        <v>3</v>
      </c>
      <c r="M34">
        <v>3</v>
      </c>
      <c r="N34">
        <f t="shared" si="19"/>
        <v>33142641924908.762</v>
      </c>
      <c r="O34">
        <f t="shared" si="20"/>
        <v>0.99999938087440832</v>
      </c>
      <c r="P34" s="50"/>
    </row>
    <row r="35" spans="1:19" ht="17" thickTop="1" x14ac:dyDescent="0.2">
      <c r="A35">
        <v>2000</v>
      </c>
      <c r="B35" t="s">
        <v>24</v>
      </c>
      <c r="C35" t="s">
        <v>71</v>
      </c>
      <c r="D35" s="49">
        <v>-4.2171519000000002</v>
      </c>
      <c r="E35" s="49">
        <v>-1.2488889000000001</v>
      </c>
      <c r="F35" s="49">
        <v>-2.1290198999999999</v>
      </c>
      <c r="H35" s="2">
        <v>9.0815165999999998E-18</v>
      </c>
      <c r="I35" s="7"/>
      <c r="K35" s="4"/>
    </row>
    <row r="36" spans="1:19" x14ac:dyDescent="0.2">
      <c r="A36" s="11"/>
      <c r="D36" s="49"/>
      <c r="E36" s="49"/>
      <c r="F36" s="49"/>
      <c r="H36" s="2"/>
      <c r="I36" s="7"/>
      <c r="K36" s="4"/>
    </row>
    <row r="37" spans="1:19" x14ac:dyDescent="0.2">
      <c r="A37" s="11">
        <v>2000</v>
      </c>
      <c r="B37" t="s">
        <v>22</v>
      </c>
      <c r="C37" t="s">
        <v>36</v>
      </c>
      <c r="D37" s="78">
        <v>-2.5139426999999999</v>
      </c>
      <c r="E37" s="78">
        <v>-2.5747219000000001</v>
      </c>
      <c r="F37" s="78">
        <v>7.1032143100000003</v>
      </c>
      <c r="H37" s="97">
        <v>3.1248587999999998E-5</v>
      </c>
      <c r="I37" s="7"/>
      <c r="K37" s="4">
        <f>-2*LN(H37/L37) +2*M37</f>
        <v>28.944297310941604</v>
      </c>
      <c r="L37">
        <v>3</v>
      </c>
      <c r="M37">
        <v>3</v>
      </c>
      <c r="N37">
        <f>1/EXP(-0.5*K37)</f>
        <v>1928298.6728732528</v>
      </c>
      <c r="O37">
        <f>N37/SUM(N$37:N$39)</f>
        <v>6.6404421771222777E-7</v>
      </c>
      <c r="P37" s="50"/>
      <c r="Q37" s="4"/>
      <c r="R37" s="4"/>
      <c r="S37" s="4"/>
    </row>
    <row r="38" spans="1:19" x14ac:dyDescent="0.2">
      <c r="A38">
        <v>2000</v>
      </c>
      <c r="B38" t="s">
        <v>25</v>
      </c>
      <c r="C38" t="s">
        <v>35</v>
      </c>
      <c r="D38" s="78">
        <v>-3.047768</v>
      </c>
      <c r="E38" s="78">
        <v>-6.2235110000000002</v>
      </c>
      <c r="F38" s="78">
        <v>7.45981629</v>
      </c>
      <c r="H38" s="95">
        <v>9.0255943000000002E-3</v>
      </c>
      <c r="K38" s="4">
        <f t="shared" ref="K38:K39" si="21">-2*LN(H38/L38) +2*M38</f>
        <v>17.612606430367666</v>
      </c>
      <c r="L38">
        <v>3</v>
      </c>
      <c r="M38">
        <v>3</v>
      </c>
      <c r="N38">
        <f>1/EXP(-0.5*K38)</f>
        <v>6676.1931421582967</v>
      </c>
      <c r="O38">
        <f>N38/SUM(N$37:N$39)</f>
        <v>2.2990667964182366E-9</v>
      </c>
      <c r="Q38" s="4"/>
      <c r="R38" s="4"/>
      <c r="S38" s="4"/>
    </row>
    <row r="39" spans="1:19" ht="17" thickBot="1" x14ac:dyDescent="0.25">
      <c r="A39" s="59">
        <v>2000</v>
      </c>
      <c r="B39" s="59" t="s">
        <v>22</v>
      </c>
      <c r="C39" s="59" t="s">
        <v>45</v>
      </c>
      <c r="D39" s="79">
        <v>-2.8334735000000002</v>
      </c>
      <c r="E39" s="79">
        <v>-2.1934170000000002</v>
      </c>
      <c r="F39" s="79">
        <v>-0.90868656999999997</v>
      </c>
      <c r="G39" s="59"/>
      <c r="H39" s="132">
        <v>2.0750457999999999E-11</v>
      </c>
      <c r="K39" s="4">
        <f t="shared" si="21"/>
        <v>57.394130171748763</v>
      </c>
      <c r="L39">
        <v>3</v>
      </c>
      <c r="M39">
        <v>3</v>
      </c>
      <c r="N39">
        <f>1/EXP(-0.5*K39)</f>
        <v>2903868954100.334</v>
      </c>
      <c r="O39">
        <f>N39/SUM(N$37:N$39)</f>
        <v>0.99999933365671545</v>
      </c>
      <c r="Q39" s="4"/>
      <c r="R39" s="4"/>
    </row>
    <row r="40" spans="1:19" ht="17" thickTop="1" x14ac:dyDescent="0.2">
      <c r="A40">
        <v>2000</v>
      </c>
      <c r="B40" t="s">
        <v>22</v>
      </c>
      <c r="C40" t="s">
        <v>71</v>
      </c>
      <c r="D40" s="49">
        <v>-2.9557859</v>
      </c>
      <c r="E40" s="49">
        <v>-2.5538808999999998</v>
      </c>
      <c r="F40" s="49">
        <v>3.6226017000000001</v>
      </c>
      <c r="H40" s="2">
        <v>1.5067087000000001E-17</v>
      </c>
      <c r="K40" s="4"/>
    </row>
    <row r="41" spans="1:19" x14ac:dyDescent="0.2">
      <c r="D41" s="49"/>
      <c r="E41" s="49"/>
    </row>
    <row r="42" spans="1:19" x14ac:dyDescent="0.2">
      <c r="A42">
        <v>2000</v>
      </c>
      <c r="B42" t="s">
        <v>34</v>
      </c>
      <c r="C42" t="s">
        <v>36</v>
      </c>
      <c r="D42" s="78">
        <v>-2.9693304999999999</v>
      </c>
      <c r="E42" s="78">
        <v>-2.9085592</v>
      </c>
      <c r="F42" s="78">
        <v>1.7091135900000001</v>
      </c>
      <c r="H42" s="97">
        <v>8.5844506000000001E-6</v>
      </c>
      <c r="K42" s="4">
        <f>-2*LN(H42/L42) +2*M42</f>
        <v>31.528340699342891</v>
      </c>
      <c r="L42">
        <v>3</v>
      </c>
      <c r="M42">
        <v>3</v>
      </c>
      <c r="N42">
        <f t="shared" ref="N42:N44" si="22">1/EXP(-0.5*K42)</f>
        <v>7019273.9847047469</v>
      </c>
      <c r="O42">
        <f>N42/SUM(N$42:N$44)</f>
        <v>2.4500298232530837E-5</v>
      </c>
    </row>
    <row r="43" spans="1:19" x14ac:dyDescent="0.2">
      <c r="A43">
        <v>2000</v>
      </c>
      <c r="B43" t="s">
        <v>34</v>
      </c>
      <c r="C43" t="s">
        <v>35</v>
      </c>
      <c r="D43" s="78">
        <v>-7.0438289999999997</v>
      </c>
      <c r="E43" s="78">
        <v>-6.1631995999999996</v>
      </c>
      <c r="F43" s="78">
        <v>-0.63759973000000003</v>
      </c>
      <c r="H43" s="95">
        <v>6.2575820999999998E-3</v>
      </c>
      <c r="K43" s="4">
        <f>-2*LN(H43/L43) +2*M43</f>
        <v>18.345147406313664</v>
      </c>
      <c r="L43">
        <v>3</v>
      </c>
      <c r="M43">
        <v>3</v>
      </c>
      <c r="N43">
        <f t="shared" si="22"/>
        <v>9629.375980470646</v>
      </c>
      <c r="O43">
        <f>N43/SUM(N$42:N$44)</f>
        <v>3.3610681650094263E-8</v>
      </c>
    </row>
    <row r="44" spans="1:19" ht="17" thickBot="1" x14ac:dyDescent="0.25">
      <c r="A44" s="59">
        <v>2000</v>
      </c>
      <c r="B44" s="59" t="s">
        <v>34</v>
      </c>
      <c r="C44" s="59" t="s">
        <v>45</v>
      </c>
      <c r="D44" s="79">
        <v>-3.3295062</v>
      </c>
      <c r="E44" s="79">
        <v>-2.5391737999999999</v>
      </c>
      <c r="F44" s="79">
        <v>-1.08909298</v>
      </c>
      <c r="G44" s="59"/>
      <c r="H44" s="132">
        <v>2.1032676E-10</v>
      </c>
      <c r="K44" s="4">
        <f>-2*LN(H44/L44) +2*M44</f>
        <v>52.761942166385779</v>
      </c>
      <c r="L44">
        <v>3</v>
      </c>
      <c r="M44">
        <v>3</v>
      </c>
      <c r="N44">
        <f t="shared" si="22"/>
        <v>286490462600.01801</v>
      </c>
      <c r="O44">
        <f>N44/SUM(N$42:N$44)</f>
        <v>0.9999754660910859</v>
      </c>
      <c r="Q44" t="s">
        <v>0</v>
      </c>
      <c r="R44" t="s">
        <v>1</v>
      </c>
      <c r="S44" s="4" t="s">
        <v>2</v>
      </c>
    </row>
    <row r="45" spans="1:19" ht="17" thickTop="1" x14ac:dyDescent="0.2">
      <c r="A45">
        <v>2000</v>
      </c>
      <c r="B45" t="s">
        <v>34</v>
      </c>
      <c r="C45" t="s">
        <v>71</v>
      </c>
      <c r="D45" s="49">
        <v>-3.6900580299999999</v>
      </c>
      <c r="E45" s="49">
        <v>-2.7850417900000002</v>
      </c>
      <c r="F45" s="49">
        <v>-0.45097073999999998</v>
      </c>
      <c r="G45" s="4"/>
      <c r="H45" s="2">
        <v>5.3829889000000001E-21</v>
      </c>
      <c r="K45" s="4"/>
      <c r="P45" t="s">
        <v>23</v>
      </c>
      <c r="Q45" s="26">
        <f>$O22*D22+$O23*D3+$O24*D24</f>
        <v>-4.845557252551222</v>
      </c>
      <c r="R45" s="27">
        <f>$O22*E22+$O23*E3+$O24*E24</f>
        <v>-6.4363279645507028</v>
      </c>
      <c r="S45" s="28">
        <f>$O22*F22+$O23*F3+$O24*F24</f>
        <v>3.185631241431103</v>
      </c>
    </row>
    <row r="46" spans="1:19" x14ac:dyDescent="0.2">
      <c r="A46" s="11"/>
      <c r="D46" s="4"/>
      <c r="E46" s="4"/>
      <c r="F46" s="4"/>
      <c r="G46" s="4"/>
      <c r="Q46" s="29" t="s">
        <v>27</v>
      </c>
      <c r="R46" s="30"/>
      <c r="S46" s="31"/>
    </row>
    <row r="47" spans="1:19" ht="17" thickBot="1" x14ac:dyDescent="0.25">
      <c r="A47" s="11">
        <v>2000</v>
      </c>
      <c r="C47" t="s">
        <v>92</v>
      </c>
      <c r="G47" s="4"/>
      <c r="Q47" s="29">
        <f>$O27*D27+$O28*D28+$O29*D29</f>
        <v>-4.2914525004444242</v>
      </c>
      <c r="R47" s="30">
        <f>$O27*E27+$O28*E28+$O29*E29</f>
        <v>-3.0896993002091699</v>
      </c>
      <c r="S47" s="31">
        <f>$O27*F27+$O28*F28+$O29*F29</f>
        <v>8.1188562974398479</v>
      </c>
    </row>
    <row r="48" spans="1:19" x14ac:dyDescent="0.2">
      <c r="A48" s="11">
        <v>2000</v>
      </c>
      <c r="C48" s="41" t="s">
        <v>23</v>
      </c>
      <c r="D48" s="42">
        <v>-4.845557252551222</v>
      </c>
      <c r="E48" s="42">
        <v>-6.4363279645507028</v>
      </c>
      <c r="F48" s="42">
        <v>3.185631241431103</v>
      </c>
      <c r="G48" s="22"/>
      <c r="H48" s="44">
        <f t="shared" ref="H48:J52" si="23">EXP(D48)</f>
        <v>7.8632344264280476E-3</v>
      </c>
      <c r="I48" s="44">
        <f t="shared" si="23"/>
        <v>1.6022795185705019E-3</v>
      </c>
      <c r="J48" s="122">
        <f t="shared" si="23"/>
        <v>24.182548615495847</v>
      </c>
      <c r="Q48" s="29" t="s">
        <v>24</v>
      </c>
      <c r="R48" s="30"/>
      <c r="S48" s="31"/>
    </row>
    <row r="49" spans="1:19" x14ac:dyDescent="0.2">
      <c r="A49" s="11">
        <v>2000</v>
      </c>
      <c r="C49" s="24" t="s">
        <v>24</v>
      </c>
      <c r="D49" s="19">
        <v>-3.8008599893718351</v>
      </c>
      <c r="E49" s="19">
        <v>-3.8116382162900222</v>
      </c>
      <c r="F49" s="19">
        <v>-0.79777862915929121</v>
      </c>
      <c r="G49" s="14"/>
      <c r="H49" s="45">
        <f t="shared" si="23"/>
        <v>2.2351541500265592E-2</v>
      </c>
      <c r="I49" s="45">
        <f t="shared" si="23"/>
        <v>2.2111925153369461E-2</v>
      </c>
      <c r="J49" s="123">
        <f t="shared" si="23"/>
        <v>0.4503281998016106</v>
      </c>
      <c r="Q49" s="29">
        <f>$O32*D32+$O33*D33+$O34*D34</f>
        <v>-3.800859988364333</v>
      </c>
      <c r="R49" s="30">
        <f t="shared" ref="R49:S49" si="24">$O32*E32+$O33*E33+$O34*E34</f>
        <v>-3.8116382147280423</v>
      </c>
      <c r="S49" s="31">
        <f t="shared" si="24"/>
        <v>-0.79777863031088014</v>
      </c>
    </row>
    <row r="50" spans="1:19" x14ac:dyDescent="0.2">
      <c r="A50" s="11">
        <v>2000</v>
      </c>
      <c r="C50" s="24" t="s">
        <v>25</v>
      </c>
      <c r="D50" s="43">
        <v>-2.8334732887184546</v>
      </c>
      <c r="E50" s="43">
        <v>-2.1934172707070978</v>
      </c>
      <c r="F50" s="43">
        <v>-0.90868122104306048</v>
      </c>
      <c r="H50" s="45">
        <f t="shared" si="23"/>
        <v>5.8808240536496935E-2</v>
      </c>
      <c r="I50" s="45">
        <f t="shared" si="23"/>
        <v>0.11153495151421734</v>
      </c>
      <c r="J50" s="123">
        <f t="shared" si="23"/>
        <v>0.40305541469449652</v>
      </c>
      <c r="Q50" s="121" t="s">
        <v>25</v>
      </c>
      <c r="R50" s="32"/>
      <c r="S50" s="33"/>
    </row>
    <row r="51" spans="1:19" x14ac:dyDescent="0.2">
      <c r="A51" s="11">
        <v>2000</v>
      </c>
      <c r="C51" s="24" t="s">
        <v>26</v>
      </c>
      <c r="D51" s="19">
        <v>-3.3294975078788793</v>
      </c>
      <c r="E51" s="19">
        <v>-2.5391830005928901</v>
      </c>
      <c r="F51" s="19">
        <v>-1.089024373188</v>
      </c>
      <c r="H51" s="45">
        <f t="shared" si="23"/>
        <v>3.5811095340548889E-2</v>
      </c>
      <c r="I51" s="45">
        <f t="shared" si="23"/>
        <v>7.8930859920903373E-2</v>
      </c>
      <c r="J51" s="123">
        <f t="shared" si="23"/>
        <v>0.3365446755981249</v>
      </c>
      <c r="Q51" s="29">
        <f>$O37*D37 + $O38*D38+$O39*D39</f>
        <v>-2.8334732883100973</v>
      </c>
      <c r="R51" s="30">
        <f t="shared" ref="R51:S51" si="25">$O37*E37 + $O38*E38+$O39*E39</f>
        <v>-2.1934172624687691</v>
      </c>
      <c r="S51" s="31">
        <f t="shared" si="25"/>
        <v>-0.90868123050380056</v>
      </c>
    </row>
    <row r="52" spans="1:19" x14ac:dyDescent="0.2">
      <c r="A52" s="11">
        <v>2000</v>
      </c>
      <c r="C52" s="24" t="s">
        <v>27</v>
      </c>
      <c r="D52" s="19">
        <v>-4.2914525004444242</v>
      </c>
      <c r="E52" s="19">
        <v>-3.0896993002091699</v>
      </c>
      <c r="F52" s="19">
        <v>8.1188562974398479</v>
      </c>
      <c r="H52" s="45">
        <f t="shared" si="23"/>
        <v>1.3685033337317395E-2</v>
      </c>
      <c r="I52" s="45">
        <f t="shared" si="23"/>
        <v>4.5515638890151248E-2</v>
      </c>
      <c r="J52" s="123">
        <f t="shared" si="23"/>
        <v>3357.178934412193</v>
      </c>
      <c r="Q52" s="121" t="s">
        <v>26</v>
      </c>
      <c r="R52" s="32"/>
      <c r="S52" s="33"/>
    </row>
    <row r="53" spans="1:19" ht="17" thickBot="1" x14ac:dyDescent="0.25">
      <c r="A53" s="11">
        <v>2000</v>
      </c>
      <c r="C53" s="24"/>
      <c r="D53" s="18"/>
      <c r="E53" s="18"/>
      <c r="F53" s="18"/>
      <c r="H53" s="46"/>
      <c r="I53" s="46"/>
      <c r="J53" s="124"/>
      <c r="Q53" s="36">
        <f>$O42*D42+$O43*D43+$O44*D44</f>
        <v>-3.3294975004288556</v>
      </c>
      <c r="R53" s="37">
        <f t="shared" ref="R53:S53" si="26">$O42*E42+$O43*E43+$O44*E44</f>
        <v>-2.5391829718584402</v>
      </c>
      <c r="S53" s="116">
        <f t="shared" si="26"/>
        <v>-1.0890244079295228</v>
      </c>
    </row>
    <row r="54" spans="1:19" x14ac:dyDescent="0.2">
      <c r="A54" s="11">
        <v>2000</v>
      </c>
      <c r="C54" s="24" t="s">
        <v>5</v>
      </c>
      <c r="D54" s="19">
        <f>AVERAGE(D48:D52)</f>
        <v>-3.8201681077929637</v>
      </c>
      <c r="E54" s="19">
        <f t="shared" ref="E54:F54" si="27">AVERAGE(E48:E52)</f>
        <v>-3.6140531504699767</v>
      </c>
      <c r="F54" s="19">
        <f t="shared" si="27"/>
        <v>1.70180066309612</v>
      </c>
      <c r="G54" t="s">
        <v>46</v>
      </c>
      <c r="H54" s="45">
        <f>AVERAGE(H48:H52)</f>
        <v>2.770382902821137E-2</v>
      </c>
      <c r="I54" s="45">
        <f t="shared" ref="I54:J54" si="28">AVERAGE(I48:I52)</f>
        <v>5.1939130999442383E-2</v>
      </c>
      <c r="J54" s="123">
        <f t="shared" si="28"/>
        <v>676.51028226355663</v>
      </c>
    </row>
    <row r="55" spans="1:19" x14ac:dyDescent="0.2">
      <c r="A55" s="11">
        <v>2000</v>
      </c>
      <c r="C55" s="24" t="s">
        <v>6</v>
      </c>
      <c r="D55" s="19">
        <f>STDEV(D48:D52)</f>
        <v>0.78870605804545402</v>
      </c>
      <c r="E55" s="19">
        <f t="shared" ref="E55:F55" si="29">STDEV(E48:E52)</f>
        <v>1.6920973735780755</v>
      </c>
      <c r="F55" s="19">
        <f t="shared" si="29"/>
        <v>4.0072301184329833</v>
      </c>
      <c r="G55" t="s">
        <v>47</v>
      </c>
      <c r="H55" s="45">
        <f>STDEV(H48:H52)</f>
        <v>2.0322616655422822E-2</v>
      </c>
      <c r="I55" s="45">
        <f t="shared" ref="I55:J55" si="30">STDEV(I48:I52)</f>
        <v>4.4002662787234789E-2</v>
      </c>
      <c r="J55" s="123">
        <f t="shared" si="30"/>
        <v>1498.5747280156249</v>
      </c>
    </row>
    <row r="56" spans="1:19" ht="17" thickBot="1" x14ac:dyDescent="0.25">
      <c r="A56">
        <v>2000</v>
      </c>
      <c r="C56" s="25" t="s">
        <v>28</v>
      </c>
      <c r="D56" s="54">
        <f>SQRT(EXP(D55^2)-1)</f>
        <v>0.92884673146521368</v>
      </c>
      <c r="E56" s="54">
        <f t="shared" ref="E56:F56" si="31">SQRT(EXP(E55^2)-1)</f>
        <v>4.0641579493785027</v>
      </c>
      <c r="F56" s="54">
        <f t="shared" si="31"/>
        <v>3068.5074752018372</v>
      </c>
      <c r="G56" s="16" t="s">
        <v>28</v>
      </c>
      <c r="H56" s="47">
        <f>H55/H54</f>
        <v>0.7335670688238759</v>
      </c>
      <c r="I56" s="47">
        <f t="shared" ref="I56:J56" si="32">I55/I54</f>
        <v>0.84719674627800767</v>
      </c>
      <c r="J56" s="125">
        <f t="shared" si="32"/>
        <v>2.2151543994298173</v>
      </c>
      <c r="L56" s="16"/>
      <c r="M56" s="16"/>
      <c r="N56" s="16"/>
      <c r="O56" s="16"/>
      <c r="P56" s="16"/>
      <c r="Q56" s="16"/>
      <c r="R56" s="16"/>
    </row>
    <row r="58" spans="1:19" ht="17" thickBot="1" x14ac:dyDescent="0.25">
      <c r="C58" t="s">
        <v>93</v>
      </c>
      <c r="G58" s="4"/>
      <c r="N58" t="s">
        <v>80</v>
      </c>
      <c r="O58" t="s">
        <v>81</v>
      </c>
      <c r="P58" t="s">
        <v>83</v>
      </c>
      <c r="Q58" t="s">
        <v>84</v>
      </c>
      <c r="R58" t="s">
        <v>91</v>
      </c>
      <c r="S58" t="s">
        <v>90</v>
      </c>
    </row>
    <row r="59" spans="1:19" x14ac:dyDescent="0.2">
      <c r="C59" s="41" t="s">
        <v>23</v>
      </c>
      <c r="D59" s="42">
        <v>-6.0168229000000002</v>
      </c>
      <c r="E59" s="42">
        <v>-8.4362999999999992</v>
      </c>
      <c r="F59" s="42">
        <v>5.1856</v>
      </c>
      <c r="G59" s="114">
        <f>H25</f>
        <v>3.5356568000000001E-4</v>
      </c>
      <c r="H59" s="44">
        <f t="shared" ref="H59:J63" si="33">EXP(D59)</f>
        <v>2.4374011737908754E-3</v>
      </c>
      <c r="I59" s="44">
        <f t="shared" si="33"/>
        <v>2.1685101652641937E-4</v>
      </c>
      <c r="J59" s="122">
        <f t="shared" si="33"/>
        <v>178.68062600935016</v>
      </c>
      <c r="N59" s="38">
        <v>23.581</v>
      </c>
      <c r="O59" s="85">
        <v>2563.817</v>
      </c>
      <c r="P59">
        <v>0.187</v>
      </c>
      <c r="Q59" s="55">
        <f>(O59/701.7-P59*24)*701.7</f>
        <v>-585.41259999999988</v>
      </c>
      <c r="R59">
        <f>NORMSDIST((P59-P$64)/P$65)</f>
        <v>0.89612555195207744</v>
      </c>
      <c r="S59">
        <f>NORMSDIST((Q59-Q$64)/Q$65)</f>
        <v>0.13190440094189437</v>
      </c>
    </row>
    <row r="60" spans="1:19" x14ac:dyDescent="0.2">
      <c r="C60" s="24" t="s">
        <v>24</v>
      </c>
      <c r="D60" s="19">
        <v>-4.0282033999999998</v>
      </c>
      <c r="E60" s="19">
        <v>-3.1280611999999999</v>
      </c>
      <c r="F60" s="19">
        <v>-0.43666890000000003</v>
      </c>
      <c r="G60" s="115">
        <f>H35</f>
        <v>9.0815165999999998E-18</v>
      </c>
      <c r="H60" s="45">
        <f t="shared" si="33"/>
        <v>1.7806292017779207E-2</v>
      </c>
      <c r="I60" s="45">
        <f t="shared" si="33"/>
        <v>4.3802639537599046E-2</v>
      </c>
      <c r="J60" s="123">
        <f t="shared" si="33"/>
        <v>0.64618534796349558</v>
      </c>
      <c r="N60" s="39">
        <v>15.553000000000001</v>
      </c>
      <c r="O60" s="86">
        <v>3402.8069999999998</v>
      </c>
      <c r="P60">
        <v>0.16500000000000001</v>
      </c>
      <c r="Q60" s="56">
        <f t="shared" ref="Q60:Q63" si="34">(O60/701.7-P60*24)*701.7</f>
        <v>624.07499999999982</v>
      </c>
      <c r="R60">
        <f t="shared" ref="R60:S63" si="35">NORMSDIST((P60-P$64)/P$65)</f>
        <v>0.23580127861736744</v>
      </c>
      <c r="S60">
        <f t="shared" si="35"/>
        <v>0.61419730110466131</v>
      </c>
    </row>
    <row r="61" spans="1:19" x14ac:dyDescent="0.2">
      <c r="C61" s="24" t="s">
        <v>25</v>
      </c>
      <c r="D61" s="43">
        <v>-3.2545321</v>
      </c>
      <c r="E61" s="43">
        <v>-1.5681546</v>
      </c>
      <c r="F61" s="43">
        <v>-1.3209355</v>
      </c>
      <c r="G61" s="2">
        <f>H40</f>
        <v>1.5067087000000001E-17</v>
      </c>
      <c r="H61" s="45">
        <f t="shared" si="33"/>
        <v>3.8598876853278632E-2</v>
      </c>
      <c r="I61" s="45">
        <f t="shared" si="33"/>
        <v>0.20842946340360802</v>
      </c>
      <c r="J61" s="123">
        <f t="shared" si="33"/>
        <v>0.26688551374751751</v>
      </c>
      <c r="N61" s="39">
        <v>21.701000000000001</v>
      </c>
      <c r="O61" s="86">
        <v>4340.3620000000001</v>
      </c>
      <c r="P61">
        <v>0.17</v>
      </c>
      <c r="Q61" s="56">
        <f t="shared" si="34"/>
        <v>1477.4260000000002</v>
      </c>
      <c r="R61">
        <f t="shared" si="35"/>
        <v>0.39359829745894837</v>
      </c>
      <c r="S61">
        <f t="shared" si="35"/>
        <v>0.90033831001195075</v>
      </c>
    </row>
    <row r="62" spans="1:19" x14ac:dyDescent="0.2">
      <c r="C62" s="24" t="s">
        <v>26</v>
      </c>
      <c r="D62" s="19">
        <v>-3.6900580299999999</v>
      </c>
      <c r="E62" s="19">
        <v>-2.7850417900000002</v>
      </c>
      <c r="F62" s="19">
        <v>-0.45097073999999998</v>
      </c>
      <c r="G62" s="2">
        <f>H45</f>
        <v>5.3829889000000001E-21</v>
      </c>
      <c r="H62" s="45">
        <f t="shared" si="33"/>
        <v>2.4970552959043199E-2</v>
      </c>
      <c r="I62" s="45">
        <f t="shared" si="33"/>
        <v>6.1726509426229405E-2</v>
      </c>
      <c r="J62" s="123">
        <f t="shared" si="33"/>
        <v>0.63700948080270647</v>
      </c>
      <c r="N62" s="39">
        <v>22.419</v>
      </c>
      <c r="O62" s="86">
        <v>3825.0129999999999</v>
      </c>
      <c r="P62">
        <v>0.182</v>
      </c>
      <c r="Q62" s="56">
        <f t="shared" si="34"/>
        <v>759.98739999999975</v>
      </c>
      <c r="R62">
        <f t="shared" si="35"/>
        <v>0.79098918593970402</v>
      </c>
      <c r="S62">
        <f t="shared" si="35"/>
        <v>0.67309031012969389</v>
      </c>
    </row>
    <row r="63" spans="1:19" ht="17" thickBot="1" x14ac:dyDescent="0.25">
      <c r="C63" s="24" t="s">
        <v>27</v>
      </c>
      <c r="D63" s="19">
        <v>-5.4962236799999999</v>
      </c>
      <c r="E63" s="19">
        <v>-3.3594975300000001</v>
      </c>
      <c r="F63" s="19">
        <v>0.78419611</v>
      </c>
      <c r="G63" s="2">
        <f>H30</f>
        <v>3.5598447999999998E-20</v>
      </c>
      <c r="H63" s="45">
        <f t="shared" si="33"/>
        <v>4.1022335717892993E-3</v>
      </c>
      <c r="I63" s="45">
        <f t="shared" si="33"/>
        <v>3.4752716755946413E-2</v>
      </c>
      <c r="J63" s="123">
        <f t="shared" si="33"/>
        <v>2.1906451949374195</v>
      </c>
      <c r="N63" s="40">
        <v>21.053999999999998</v>
      </c>
      <c r="O63" s="87">
        <v>2308.6610000000001</v>
      </c>
      <c r="P63">
        <v>0.161</v>
      </c>
      <c r="Q63" s="57">
        <f t="shared" si="34"/>
        <v>-402.70780000000002</v>
      </c>
      <c r="R63">
        <f t="shared" si="35"/>
        <v>0.14011316484948438</v>
      </c>
      <c r="S63">
        <f t="shared" si="35"/>
        <v>0.18278942370546136</v>
      </c>
    </row>
    <row r="64" spans="1:19" x14ac:dyDescent="0.2">
      <c r="C64" s="24"/>
      <c r="D64" s="18"/>
      <c r="E64" s="18"/>
      <c r="F64" s="18"/>
      <c r="H64" s="46"/>
      <c r="I64" s="46"/>
      <c r="J64" s="124"/>
      <c r="M64" t="s">
        <v>46</v>
      </c>
      <c r="N64" s="90">
        <f>AVERAGE(N59:N63)</f>
        <v>20.861600000000003</v>
      </c>
      <c r="O64" s="90">
        <f>AVERAGE(O59:O63)</f>
        <v>3288.1320000000001</v>
      </c>
      <c r="P64" s="90">
        <f>AVERAGE(P59:P63)</f>
        <v>0.17299999999999999</v>
      </c>
      <c r="Q64" s="90">
        <f>AVERAGE(Q59:Q63)</f>
        <v>374.67359999999991</v>
      </c>
    </row>
    <row r="65" spans="3:17" x14ac:dyDescent="0.2">
      <c r="C65" s="24" t="s">
        <v>5</v>
      </c>
      <c r="D65" s="19">
        <f>AVERAGE(D60:D63)</f>
        <v>-4.1172543024999992</v>
      </c>
      <c r="E65" s="19">
        <f t="shared" ref="E65:F65" si="36">AVERAGE(E60:E63)</f>
        <v>-2.7101887800000002</v>
      </c>
      <c r="F65" s="19">
        <f t="shared" si="36"/>
        <v>-0.35609475749999997</v>
      </c>
      <c r="G65" s="2">
        <f>GEOMEAN(G59:G63)</f>
        <v>3.9212313448383897E-16</v>
      </c>
      <c r="H65" s="45">
        <f>AVERAGE(H59:H63)</f>
        <v>1.7583071315136242E-2</v>
      </c>
      <c r="I65" s="45">
        <f t="shared" ref="I65:J65" si="37">AVERAGE(I59:I63)</f>
        <v>6.9785636027981865E-2</v>
      </c>
      <c r="J65" s="123">
        <f t="shared" si="37"/>
        <v>36.484270309360262</v>
      </c>
      <c r="M65" t="s">
        <v>47</v>
      </c>
      <c r="N65" s="90">
        <f>STDEV(N59:N63)</f>
        <v>3.1122128461915937</v>
      </c>
      <c r="O65" s="90">
        <f>STDEV(O59:O63)</f>
        <v>850.37862093187573</v>
      </c>
      <c r="P65" s="90">
        <f>STDEV(P59:P63)</f>
        <v>1.111305538544643E-2</v>
      </c>
      <c r="Q65" s="90">
        <f>STDEV(Q59:Q63)</f>
        <v>859.18827840505367</v>
      </c>
    </row>
    <row r="66" spans="3:17" x14ac:dyDescent="0.2">
      <c r="C66" s="24" t="s">
        <v>6</v>
      </c>
      <c r="D66" s="19">
        <f>STDEV(D60:D63)</f>
        <v>0.97232930999793377</v>
      </c>
      <c r="E66" s="19">
        <f t="shared" ref="E66:F66" si="38">STDEV(E60:E63)</f>
        <v>0.79709143214931766</v>
      </c>
      <c r="F66" s="19">
        <f t="shared" si="38"/>
        <v>0.86538518695179978</v>
      </c>
      <c r="G66" t="s">
        <v>47</v>
      </c>
      <c r="H66" s="45">
        <f>STDEV(H59:H63)</f>
        <v>1.5061649189506563E-2</v>
      </c>
      <c r="I66" s="45">
        <f t="shared" ref="I66:J66" si="39">STDEV(I59:I63)</f>
        <v>8.0667988970619262E-2</v>
      </c>
      <c r="J66" s="123">
        <f t="shared" si="39"/>
        <v>79.493631351654571</v>
      </c>
      <c r="M66" t="s">
        <v>82</v>
      </c>
      <c r="N66" s="89">
        <f>N65/N64</f>
        <v>0.14918380403188602</v>
      </c>
      <c r="O66" s="89">
        <f>O65/O64</f>
        <v>0.25862058485847761</v>
      </c>
      <c r="Q66" s="89">
        <f>Q65/Q64</f>
        <v>2.2931647129796544</v>
      </c>
    </row>
    <row r="67" spans="3:17" ht="17" thickBot="1" x14ac:dyDescent="0.25">
      <c r="C67" s="25" t="s">
        <v>28</v>
      </c>
      <c r="D67" s="20">
        <f>SQRT(EXP(D66^2)-1)</f>
        <v>1.2545537938557731</v>
      </c>
      <c r="E67" s="20">
        <f t="shared" ref="E67:F67" si="40">SQRT(EXP(E66^2)-1)</f>
        <v>0.94217391366578618</v>
      </c>
      <c r="F67" s="20">
        <f t="shared" si="40"/>
        <v>1.0557720721630248</v>
      </c>
      <c r="G67" s="16" t="s">
        <v>28</v>
      </c>
      <c r="H67" s="47">
        <f>H66/H65</f>
        <v>0.85659944838765834</v>
      </c>
      <c r="I67" s="47">
        <f t="shared" ref="I67:J67" si="41">I66/I65</f>
        <v>1.1559397257377422</v>
      </c>
      <c r="J67" s="125">
        <f t="shared" si="41"/>
        <v>2.178846683176229</v>
      </c>
    </row>
    <row r="68" spans="3:17" ht="17" thickBot="1" x14ac:dyDescent="0.25">
      <c r="F68" s="4"/>
    </row>
    <row r="69" spans="3:17" x14ac:dyDescent="0.2">
      <c r="N69" s="8">
        <f>LN(N59)</f>
        <v>3.160441303031031</v>
      </c>
      <c r="O69" s="91">
        <f>LN(O59)</f>
        <v>7.8492524426384831</v>
      </c>
    </row>
    <row r="70" spans="3:17" x14ac:dyDescent="0.2">
      <c r="D70" s="90"/>
      <c r="E70" s="90"/>
      <c r="F70" s="90"/>
      <c r="G70" s="90"/>
      <c r="N70" s="11">
        <f t="shared" ref="N70:O73" si="42">LN(N60)</f>
        <v>2.7442535460624229</v>
      </c>
      <c r="O70" s="10">
        <f t="shared" si="42"/>
        <v>8.1323559582290361</v>
      </c>
    </row>
    <row r="71" spans="3:17" x14ac:dyDescent="0.2">
      <c r="D71" s="90"/>
      <c r="E71" s="90"/>
      <c r="F71" s="90"/>
      <c r="G71" s="90"/>
      <c r="N71" s="11">
        <f t="shared" si="42"/>
        <v>3.0773583424339361</v>
      </c>
      <c r="O71" s="10">
        <f t="shared" si="42"/>
        <v>8.375713033754268</v>
      </c>
    </row>
    <row r="72" spans="3:17" x14ac:dyDescent="0.2">
      <c r="D72" s="90"/>
      <c r="E72" s="90"/>
      <c r="F72" s="90"/>
      <c r="G72" s="90"/>
      <c r="N72" s="11">
        <f t="shared" si="42"/>
        <v>3.1099088136162627</v>
      </c>
      <c r="O72" s="10">
        <f t="shared" si="42"/>
        <v>8.2493171449476712</v>
      </c>
    </row>
    <row r="73" spans="3:17" ht="17" thickBot="1" x14ac:dyDescent="0.25">
      <c r="D73" s="90"/>
      <c r="E73" s="90"/>
      <c r="F73" s="90"/>
      <c r="G73" s="90"/>
      <c r="N73" s="15">
        <f t="shared" si="42"/>
        <v>3.0470905658291332</v>
      </c>
      <c r="O73" s="17">
        <f t="shared" si="42"/>
        <v>7.7444229817720425</v>
      </c>
    </row>
    <row r="74" spans="3:17" x14ac:dyDescent="0.2">
      <c r="D74" s="90"/>
      <c r="E74" s="90"/>
      <c r="F74" s="90"/>
      <c r="G74" s="90"/>
      <c r="M74" t="s">
        <v>5</v>
      </c>
      <c r="N74" s="8">
        <f>AVERAGE(N69:N73)</f>
        <v>3.0278105141945573</v>
      </c>
      <c r="O74" s="55">
        <f>AVERAGE(O69:O73)</f>
        <v>8.0702123122682998</v>
      </c>
    </row>
    <row r="75" spans="3:17" x14ac:dyDescent="0.2">
      <c r="M75" t="s">
        <v>6</v>
      </c>
      <c r="N75" s="11">
        <f>STDEV(N69:N73)</f>
        <v>0.16398347383645132</v>
      </c>
      <c r="O75" s="56">
        <f>STDEV(O69:O73)</f>
        <v>0.26656754139564293</v>
      </c>
    </row>
    <row r="76" spans="3:17" ht="17" thickBot="1" x14ac:dyDescent="0.25">
      <c r="M76" t="s">
        <v>28</v>
      </c>
      <c r="N76" s="15">
        <f>SQRT(EXP(N75^2)-1)</f>
        <v>0.16509207737365728</v>
      </c>
      <c r="O76" s="17">
        <f>SQRT(EXP(O75^2)-1)</f>
        <v>0.2713738532462458</v>
      </c>
    </row>
  </sheetData>
  <sortState xmlns:xlrd2="http://schemas.microsoft.com/office/spreadsheetml/2017/richdata2" ref="D77:D81">
    <sortCondition ref="D77:D81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9B49-F49A-1248-81A3-66C7765599FF}">
  <sheetPr codeName="Sheet10">
    <tabColor theme="9" tint="0.39997558519241921"/>
  </sheetPr>
  <dimension ref="A1:V79"/>
  <sheetViews>
    <sheetView topLeftCell="A3" workbookViewId="0">
      <selection activeCell="C62" sqref="C62:J70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s="8" t="s">
        <v>4</v>
      </c>
      <c r="B1" s="9" t="s">
        <v>11</v>
      </c>
      <c r="C1" s="9" t="s">
        <v>10</v>
      </c>
      <c r="D1" s="9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16</v>
      </c>
      <c r="L1" s="9" t="s">
        <v>49</v>
      </c>
      <c r="M1" s="9" t="s">
        <v>41</v>
      </c>
      <c r="N1" s="9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1" x14ac:dyDescent="0.2">
      <c r="A2">
        <v>2013</v>
      </c>
      <c r="B2" t="s">
        <v>12</v>
      </c>
      <c r="C2" t="s">
        <v>64</v>
      </c>
      <c r="D2" s="49">
        <v>-3.0030000000000001</v>
      </c>
      <c r="E2" s="49">
        <v>-6.3122999999999996</v>
      </c>
      <c r="F2" s="49">
        <v>3.13</v>
      </c>
      <c r="H2" s="49">
        <v>2.1151586999999998</v>
      </c>
      <c r="L2" s="4">
        <f t="shared" ref="L2:L5" si="0">-2*LN(H2/M2) +2*N2</f>
        <v>11.471553609287572</v>
      </c>
      <c r="M2">
        <v>12</v>
      </c>
      <c r="N2">
        <v>4</v>
      </c>
      <c r="O2">
        <f t="shared" ref="O2:O5" si="1">1/EXP(-0.5*L2)</f>
        <v>309.75349528039243</v>
      </c>
      <c r="P2">
        <f>O2/SUM(O$2:O$9)</f>
        <v>0.11735719790856121</v>
      </c>
      <c r="Q2" s="55">
        <f>O2/(SUM(O$2:O$5))</f>
        <v>0.25286165120624121</v>
      </c>
      <c r="R2" s="4">
        <f>$P2*D2+$P3*D3+$P4*D4+$P5*D5+$P6*D6+$P7*D7+$P8*D8+$P9*D9</f>
        <v>-1.6350248540238692</v>
      </c>
      <c r="S2" s="4">
        <f t="shared" ref="S2:T2" si="2">$P2*E2+$P3*E3+$P4*E4+$P5*E5+$P6*E6+$P7*E7+$P8*E8+$P9*E9</f>
        <v>-2.1762861801497579</v>
      </c>
      <c r="T2" s="4">
        <f t="shared" si="2"/>
        <v>5.7820963215494423</v>
      </c>
      <c r="U2" s="4">
        <v>0.5</v>
      </c>
    </row>
    <row r="3" spans="1:21" x14ac:dyDescent="0.2">
      <c r="A3">
        <v>2013</v>
      </c>
      <c r="B3" t="s">
        <v>12</v>
      </c>
      <c r="C3" t="s">
        <v>65</v>
      </c>
      <c r="D3" s="49">
        <v>-1.1207</v>
      </c>
      <c r="E3" s="49">
        <v>-0.91069999999999995</v>
      </c>
      <c r="F3" s="49">
        <v>6.6265999999999998</v>
      </c>
      <c r="H3">
        <v>1.8587852</v>
      </c>
      <c r="L3" s="4">
        <f t="shared" si="0"/>
        <v>11.72996698743423</v>
      </c>
      <c r="M3">
        <v>12</v>
      </c>
      <c r="N3">
        <v>4</v>
      </c>
      <c r="O3">
        <f t="shared" si="1"/>
        <v>352.47633798554608</v>
      </c>
      <c r="P3">
        <f t="shared" ref="P3:P9" si="3">O3/SUM(O$2:O$9)</f>
        <v>0.13354372423662239</v>
      </c>
      <c r="Q3" s="56">
        <f t="shared" ref="Q3:Q4" si="4">O3/(SUM(O$2:O$5))</f>
        <v>0.28773766944413293</v>
      </c>
    </row>
    <row r="4" spans="1:21" x14ac:dyDescent="0.2">
      <c r="A4">
        <v>2013</v>
      </c>
      <c r="B4" t="s">
        <v>12</v>
      </c>
      <c r="C4" t="s">
        <v>66</v>
      </c>
      <c r="D4" s="49">
        <v>-2.1178168999999998</v>
      </c>
      <c r="E4" s="49">
        <v>-3.6674850999999999</v>
      </c>
      <c r="F4" s="49">
        <v>4.0862999999999996</v>
      </c>
      <c r="H4">
        <v>2.4461271999999998</v>
      </c>
      <c r="L4" s="4">
        <f t="shared" si="0"/>
        <v>11.180801221208995</v>
      </c>
      <c r="M4">
        <v>12</v>
      </c>
      <c r="N4">
        <v>4</v>
      </c>
      <c r="O4">
        <f t="shared" si="1"/>
        <v>267.84289892926711</v>
      </c>
      <c r="P4">
        <f t="shared" si="3"/>
        <v>0.10147840969345956</v>
      </c>
      <c r="Q4" s="56">
        <f t="shared" si="4"/>
        <v>0.21864869555648894</v>
      </c>
      <c r="R4" s="4">
        <f>$Q2*D2+$Q3*D3+$Q4*D4+$Q5*D5</f>
        <v>-2.423373036192026</v>
      </c>
      <c r="S4" s="4">
        <f t="shared" ref="S4:T4" si="5">$Q2*E2+$Q3*E3+$Q4*E4+$Q5*E5</f>
        <v>-3.8341473289237777</v>
      </c>
      <c r="T4" s="4">
        <f t="shared" si="5"/>
        <v>4.4257528963162089</v>
      </c>
    </row>
    <row r="5" spans="1:21" ht="17" thickBot="1" x14ac:dyDescent="0.25">
      <c r="A5">
        <v>2013</v>
      </c>
      <c r="B5" t="s">
        <v>12</v>
      </c>
      <c r="C5" t="s">
        <v>77</v>
      </c>
      <c r="D5" s="49">
        <v>-3.649</v>
      </c>
      <c r="E5" s="49">
        <v>-4.8766999999999996</v>
      </c>
      <c r="F5" s="49">
        <v>3.4645999999999999</v>
      </c>
      <c r="H5">
        <v>2.2215498</v>
      </c>
      <c r="L5" s="4">
        <f t="shared" si="0"/>
        <v>11.37340317871964</v>
      </c>
      <c r="M5">
        <v>12</v>
      </c>
      <c r="N5">
        <v>4</v>
      </c>
      <c r="O5">
        <f t="shared" si="1"/>
        <v>294.91924979477426</v>
      </c>
      <c r="P5">
        <f t="shared" si="3"/>
        <v>0.11173690464373788</v>
      </c>
      <c r="Q5" s="57">
        <f>O5/(SUM(O$2:O$5))</f>
        <v>0.24075198379313689</v>
      </c>
      <c r="R5" s="4">
        <f>$Q6*D6+$Q7*D7+$Q8*D9+$Q9*D9</f>
        <v>-0.61782696176346819</v>
      </c>
      <c r="S5" s="4">
        <f t="shared" ref="S5:T5" si="6">$Q6*E6+$Q7*E7+$Q8*E9+$Q9*E9</f>
        <v>-0.16222198995790552</v>
      </c>
      <c r="T5" s="4">
        <f t="shared" si="6"/>
        <v>7.1700858978882298</v>
      </c>
    </row>
    <row r="6" spans="1:21" x14ac:dyDescent="0.2">
      <c r="A6">
        <v>2013</v>
      </c>
      <c r="B6" t="s">
        <v>12</v>
      </c>
      <c r="C6" t="s">
        <v>59</v>
      </c>
      <c r="D6" s="49">
        <v>-1.2030000000000001</v>
      </c>
      <c r="E6" s="49">
        <v>-0.55190399999999995</v>
      </c>
      <c r="F6" s="49">
        <v>6.6867429999999999</v>
      </c>
      <c r="H6" s="49">
        <v>1.8275653999999999</v>
      </c>
      <c r="J6" t="s">
        <v>85</v>
      </c>
      <c r="L6" s="4">
        <f>-2*LN(H6/M6) +2*N6</f>
        <v>11.763843902385643</v>
      </c>
      <c r="M6">
        <v>12</v>
      </c>
      <c r="N6">
        <v>4</v>
      </c>
      <c r="O6">
        <f>1/EXP(-0.5*L6)</f>
        <v>358.49759488647084</v>
      </c>
      <c r="P6">
        <f t="shared" si="3"/>
        <v>0.13582501516165443</v>
      </c>
      <c r="Q6" s="55">
        <f>O6/SUM(O$6:O$9)</f>
        <v>0.25345984410887779</v>
      </c>
    </row>
    <row r="7" spans="1:21" x14ac:dyDescent="0.2">
      <c r="A7">
        <v>2013</v>
      </c>
      <c r="B7" t="s">
        <v>12</v>
      </c>
      <c r="C7" t="s">
        <v>57</v>
      </c>
      <c r="D7" s="49">
        <v>0.85090600000000005</v>
      </c>
      <c r="E7" s="49">
        <v>1.5650299999999999</v>
      </c>
      <c r="F7" s="49">
        <v>8.61524</v>
      </c>
      <c r="H7">
        <v>1.7442316</v>
      </c>
      <c r="L7" s="4">
        <f t="shared" ref="L7:L9" si="7">-2*LN(H7/M7) +2*N7</f>
        <v>11.857185069905942</v>
      </c>
      <c r="M7">
        <v>12</v>
      </c>
      <c r="N7">
        <v>4</v>
      </c>
      <c r="O7">
        <f>1/EXP(-0.5*L7)</f>
        <v>375.62546189263577</v>
      </c>
      <c r="P7">
        <f t="shared" si="3"/>
        <v>0.14231429941064885</v>
      </c>
      <c r="Q7" s="56">
        <f t="shared" ref="Q7:Q9" si="8">O7/SUM(O$6:O$9)</f>
        <v>0.26556934376305241</v>
      </c>
    </row>
    <row r="8" spans="1:21" x14ac:dyDescent="0.2">
      <c r="A8">
        <v>2013</v>
      </c>
      <c r="B8" t="s">
        <v>12</v>
      </c>
      <c r="C8" t="s">
        <v>58</v>
      </c>
      <c r="D8" s="49">
        <v>-2.5633400000000002</v>
      </c>
      <c r="E8" s="49">
        <v>-3.4054000000000002</v>
      </c>
      <c r="F8" s="49">
        <v>5.7065799999999998</v>
      </c>
      <c r="H8">
        <v>1.9985796</v>
      </c>
      <c r="L8" s="4">
        <f t="shared" si="7"/>
        <v>11.584939843079086</v>
      </c>
      <c r="M8">
        <v>12</v>
      </c>
      <c r="N8">
        <v>4</v>
      </c>
      <c r="O8">
        <f>1/EXP(-0.5*L8)</f>
        <v>327.82171918382971</v>
      </c>
      <c r="P8">
        <f t="shared" si="3"/>
        <v>0.12420275788060428</v>
      </c>
      <c r="Q8" s="56">
        <f t="shared" si="8"/>
        <v>0.23177182504153382</v>
      </c>
    </row>
    <row r="9" spans="1:21" ht="17" thickBot="1" x14ac:dyDescent="0.25">
      <c r="A9">
        <v>2013</v>
      </c>
      <c r="B9" t="s">
        <v>12</v>
      </c>
      <c r="C9" t="s">
        <v>60</v>
      </c>
      <c r="D9" s="49">
        <v>-1.12042</v>
      </c>
      <c r="E9" s="49">
        <v>-0.91057600000000005</v>
      </c>
      <c r="F9" s="49">
        <v>6.6268500000000001</v>
      </c>
      <c r="H9">
        <v>1.8588134999999999</v>
      </c>
      <c r="L9" s="4">
        <f t="shared" si="7"/>
        <v>11.729936537671053</v>
      </c>
      <c r="M9">
        <v>12</v>
      </c>
      <c r="N9">
        <v>4</v>
      </c>
      <c r="O9">
        <f>1/EXP(-0.5*L9)</f>
        <v>352.47097161588886</v>
      </c>
      <c r="P9">
        <f t="shared" si="3"/>
        <v>0.13354169106471148</v>
      </c>
      <c r="Q9" s="57">
        <f t="shared" si="8"/>
        <v>0.24919898708653604</v>
      </c>
    </row>
    <row r="10" spans="1:21" x14ac:dyDescent="0.2">
      <c r="H10" s="2"/>
      <c r="K10" s="2"/>
      <c r="L10" s="4"/>
      <c r="P10">
        <f>SUM(P2:P9)</f>
        <v>1</v>
      </c>
      <c r="Q10">
        <f>SUM(Q2:Q9)</f>
        <v>2</v>
      </c>
    </row>
    <row r="11" spans="1:21" x14ac:dyDescent="0.2">
      <c r="H11" s="2"/>
      <c r="K11" s="2"/>
      <c r="L11" s="2"/>
    </row>
    <row r="12" spans="1:21" x14ac:dyDescent="0.2">
      <c r="A12">
        <v>2013</v>
      </c>
      <c r="B12" t="s">
        <v>19</v>
      </c>
      <c r="C12" t="s">
        <v>8</v>
      </c>
      <c r="D12" s="49">
        <v>-4.2618827000000001</v>
      </c>
      <c r="E12" s="49">
        <v>-4.7284011000000001</v>
      </c>
      <c r="F12" s="49">
        <v>7.6771310000000001</v>
      </c>
      <c r="G12" s="49">
        <v>0.20024111</v>
      </c>
      <c r="H12" s="49">
        <v>2.5388994999999999</v>
      </c>
      <c r="I12" s="7">
        <v>0.64381999999999995</v>
      </c>
      <c r="K12" s="4"/>
      <c r="L12" s="4">
        <f t="shared" ref="L12:L19" si="9">-2*LN(H12/M12) +2*N12</f>
        <v>13.106351860723336</v>
      </c>
      <c r="M12">
        <v>12</v>
      </c>
      <c r="N12">
        <v>5</v>
      </c>
      <c r="O12">
        <f>1/EXP(-0.5*L12)</f>
        <v>701.46845482892104</v>
      </c>
      <c r="P12">
        <f>O12/SUM(O$12:O$19)</f>
        <v>0.12474050852190366</v>
      </c>
      <c r="R12">
        <f>$P12*D12</f>
        <v>-0.53162941525870377</v>
      </c>
      <c r="S12">
        <f t="shared" ref="S12:U19" si="10">$P12*E12</f>
        <v>-0.58982315770952864</v>
      </c>
      <c r="T12">
        <f t="shared" si="10"/>
        <v>0.95764922492927074</v>
      </c>
      <c r="U12">
        <f t="shared" si="10"/>
        <v>2.4978177888390449E-2</v>
      </c>
    </row>
    <row r="13" spans="1:21" x14ac:dyDescent="0.2">
      <c r="A13">
        <v>2013</v>
      </c>
      <c r="B13" t="s">
        <v>19</v>
      </c>
      <c r="C13" t="s">
        <v>32</v>
      </c>
      <c r="D13" s="49">
        <v>-4.2798626000000004</v>
      </c>
      <c r="E13" s="49">
        <v>-4.7283926999999997</v>
      </c>
      <c r="F13" s="49">
        <v>10.057885600000001</v>
      </c>
      <c r="G13" s="49">
        <v>0.20102666</v>
      </c>
      <c r="H13">
        <v>2.5465369999999998</v>
      </c>
      <c r="I13" s="2"/>
      <c r="K13" s="4"/>
      <c r="L13" s="4">
        <f t="shared" si="9"/>
        <v>13.100344505608646</v>
      </c>
      <c r="M13">
        <v>12</v>
      </c>
      <c r="N13">
        <v>5</v>
      </c>
      <c r="O13">
        <f t="shared" ref="O13:O19" si="11">1/EXP(-0.5*L13)</f>
        <v>699.36463095997431</v>
      </c>
      <c r="P13">
        <f t="shared" ref="P13:P19" si="12">O13/SUM(O$12:O$19)</f>
        <v>0.12436639040234126</v>
      </c>
      <c r="R13">
        <f t="shared" ref="R13:R19" si="13">$P13*D13</f>
        <v>-0.53227106297997939</v>
      </c>
      <c r="S13">
        <f t="shared" si="10"/>
        <v>-0.58805313250378044</v>
      </c>
      <c r="T13">
        <f t="shared" si="10"/>
        <v>1.2508629271516865</v>
      </c>
      <c r="U13">
        <f t="shared" si="10"/>
        <v>2.5000960078838719E-2</v>
      </c>
    </row>
    <row r="14" spans="1:21" x14ac:dyDescent="0.2">
      <c r="A14">
        <v>2013</v>
      </c>
      <c r="B14" t="s">
        <v>20</v>
      </c>
      <c r="C14" t="s">
        <v>8</v>
      </c>
      <c r="D14" s="49">
        <v>-4.2741942999999996</v>
      </c>
      <c r="E14" s="49">
        <v>-4.7629627000000001</v>
      </c>
      <c r="F14" s="49">
        <v>8.9441836000000006</v>
      </c>
      <c r="G14" s="49">
        <v>0.20134852</v>
      </c>
      <c r="H14" s="49">
        <v>2.5399987999999998</v>
      </c>
      <c r="I14" s="7">
        <v>0.64817999999999998</v>
      </c>
      <c r="K14" s="4"/>
      <c r="L14" s="4">
        <f>-2*LN(H15/M14) +2*N14</f>
        <v>13.109539638184064</v>
      </c>
      <c r="M14">
        <v>12</v>
      </c>
      <c r="N14">
        <v>5</v>
      </c>
      <c r="O14">
        <f t="shared" si="11"/>
        <v>702.5874090011107</v>
      </c>
      <c r="P14">
        <f t="shared" si="12"/>
        <v>0.12493948954733791</v>
      </c>
      <c r="R14">
        <f t="shared" si="13"/>
        <v>-0.53401565406814122</v>
      </c>
      <c r="S14">
        <f t="shared" si="10"/>
        <v>-0.59508212847101039</v>
      </c>
      <c r="T14">
        <f t="shared" si="10"/>
        <v>1.1174817334016713</v>
      </c>
      <c r="U14">
        <f t="shared" si="10"/>
        <v>2.5156381309911959E-2</v>
      </c>
    </row>
    <row r="15" spans="1:21" x14ac:dyDescent="0.2">
      <c r="A15">
        <v>2013</v>
      </c>
      <c r="B15" t="s">
        <v>20</v>
      </c>
      <c r="C15" t="s">
        <v>31</v>
      </c>
      <c r="D15" s="49">
        <v>-4.2519206000000001</v>
      </c>
      <c r="E15" s="49">
        <v>-4.7266117000000003</v>
      </c>
      <c r="F15" s="49">
        <v>8.2786296999999998</v>
      </c>
      <c r="G15" s="49">
        <v>0.20062709000000001</v>
      </c>
      <c r="H15" s="49">
        <v>2.534856</v>
      </c>
      <c r="I15" s="2"/>
      <c r="K15" s="4"/>
      <c r="L15" s="4">
        <f t="shared" si="9"/>
        <v>13.109539638184064</v>
      </c>
      <c r="M15">
        <v>12</v>
      </c>
      <c r="N15">
        <v>5</v>
      </c>
      <c r="O15">
        <f t="shared" si="11"/>
        <v>702.5874090011107</v>
      </c>
      <c r="P15">
        <f t="shared" si="12"/>
        <v>0.12493948954733791</v>
      </c>
      <c r="R15">
        <f t="shared" si="13"/>
        <v>-0.53123278935981078</v>
      </c>
      <c r="S15">
        <f t="shared" si="10"/>
        <v>-0.59054045308647507</v>
      </c>
      <c r="T15">
        <f t="shared" si="10"/>
        <v>1.0343277688694312</v>
      </c>
      <c r="U15">
        <f t="shared" si="10"/>
        <v>2.5066246213967823E-2</v>
      </c>
    </row>
    <row r="16" spans="1:21" x14ac:dyDescent="0.2">
      <c r="A16">
        <v>2013</v>
      </c>
      <c r="B16" t="s">
        <v>29</v>
      </c>
      <c r="C16" t="s">
        <v>8</v>
      </c>
      <c r="D16" s="49">
        <v>-4.2355125999999998</v>
      </c>
      <c r="E16" s="49">
        <v>-4.7792709000000002</v>
      </c>
      <c r="F16" s="49">
        <v>8.3122249999999998</v>
      </c>
      <c r="G16" s="49">
        <v>0.20019888</v>
      </c>
      <c r="H16" s="49">
        <v>2.5214227</v>
      </c>
      <c r="I16" s="7">
        <v>0.63946999999999998</v>
      </c>
      <c r="K16" s="4"/>
      <c r="L16" s="4">
        <f t="shared" si="9"/>
        <v>13.120166688157234</v>
      </c>
      <c r="M16">
        <v>12</v>
      </c>
      <c r="N16">
        <v>5</v>
      </c>
      <c r="O16">
        <f t="shared" si="11"/>
        <v>706.33056061203808</v>
      </c>
      <c r="P16">
        <f t="shared" si="12"/>
        <v>0.12560512551743375</v>
      </c>
      <c r="R16">
        <f t="shared" si="13"/>
        <v>-0.53200209175367208</v>
      </c>
      <c r="S16">
        <f t="shared" si="10"/>
        <v>-0.60030092127631862</v>
      </c>
      <c r="T16">
        <f t="shared" si="10"/>
        <v>1.0440580644541506</v>
      </c>
      <c r="U16">
        <f t="shared" si="10"/>
        <v>2.5146005450849655E-2</v>
      </c>
    </row>
    <row r="17" spans="1:22" x14ac:dyDescent="0.2">
      <c r="A17">
        <v>2013</v>
      </c>
      <c r="B17" t="s">
        <v>29</v>
      </c>
      <c r="C17" t="s">
        <v>31</v>
      </c>
      <c r="D17" s="49">
        <v>-4.2518969000000002</v>
      </c>
      <c r="E17" s="49">
        <v>-4.7329759999999998</v>
      </c>
      <c r="F17" s="49">
        <v>5.0271542</v>
      </c>
      <c r="G17" s="49">
        <v>0.20075897000000001</v>
      </c>
      <c r="H17">
        <v>2.5340090000000002</v>
      </c>
      <c r="I17" s="2"/>
      <c r="K17" s="4"/>
      <c r="L17" s="4">
        <f t="shared" si="9"/>
        <v>13.110208032396876</v>
      </c>
      <c r="M17">
        <v>12</v>
      </c>
      <c r="N17">
        <v>5</v>
      </c>
      <c r="O17">
        <f t="shared" si="11"/>
        <v>702.82225091975556</v>
      </c>
      <c r="P17">
        <f t="shared" si="12"/>
        <v>0.12498125094110032</v>
      </c>
      <c r="R17">
        <f t="shared" si="13"/>
        <v>-0.53140739343458654</v>
      </c>
      <c r="S17">
        <f t="shared" si="10"/>
        <v>-0.59153326115420524</v>
      </c>
      <c r="T17">
        <f t="shared" si="10"/>
        <v>0.6283000205898065</v>
      </c>
      <c r="U17">
        <f t="shared" si="10"/>
        <v>2.5091107208246834E-2</v>
      </c>
    </row>
    <row r="18" spans="1:22" x14ac:dyDescent="0.2">
      <c r="A18">
        <v>2013</v>
      </c>
      <c r="B18" t="s">
        <v>30</v>
      </c>
      <c r="C18" t="s">
        <v>8</v>
      </c>
      <c r="D18" s="49">
        <v>-4.2021750999999998</v>
      </c>
      <c r="E18" s="49">
        <v>-4.6450839000000004</v>
      </c>
      <c r="F18" s="49">
        <v>9.6123226000000006</v>
      </c>
      <c r="G18" s="49">
        <v>0.20030687999999999</v>
      </c>
      <c r="H18">
        <v>2.5236527</v>
      </c>
      <c r="I18" s="7">
        <v>0.63700000000000001</v>
      </c>
      <c r="K18" s="4"/>
      <c r="L18" s="4">
        <f t="shared" si="9"/>
        <v>13.118398627251558</v>
      </c>
      <c r="M18">
        <v>12</v>
      </c>
      <c r="N18">
        <v>5</v>
      </c>
      <c r="O18">
        <f t="shared" si="11"/>
        <v>705.706418807516</v>
      </c>
      <c r="P18">
        <f t="shared" si="12"/>
        <v>0.12549413582780491</v>
      </c>
      <c r="R18">
        <f t="shared" si="13"/>
        <v>-0.52734833277161963</v>
      </c>
      <c r="S18">
        <f t="shared" si="10"/>
        <v>-0.58293078987814984</v>
      </c>
      <c r="T18">
        <f t="shared" si="10"/>
        <v>1.2062901179850789</v>
      </c>
      <c r="U18">
        <f t="shared" si="10"/>
        <v>2.5137338805963819E-2</v>
      </c>
    </row>
    <row r="19" spans="1:22" ht="17" thickBot="1" x14ac:dyDescent="0.25">
      <c r="A19" s="15">
        <v>2013</v>
      </c>
      <c r="B19" s="16" t="s">
        <v>30</v>
      </c>
      <c r="C19" s="16" t="s">
        <v>31</v>
      </c>
      <c r="D19" s="63">
        <v>-4.2719974000000001</v>
      </c>
      <c r="E19" s="63">
        <v>-4.7979798999999996</v>
      </c>
      <c r="F19" s="63">
        <v>9.1478389999999994</v>
      </c>
      <c r="G19" s="63">
        <v>0.20095376000000001</v>
      </c>
      <c r="H19" s="16">
        <v>2.5349753000000002</v>
      </c>
      <c r="I19" s="16"/>
      <c r="J19" s="16"/>
      <c r="K19" s="65"/>
      <c r="L19" s="65">
        <f t="shared" si="9"/>
        <v>13.109445512764133</v>
      </c>
      <c r="M19" s="16">
        <v>12</v>
      </c>
      <c r="N19" s="16">
        <v>5</v>
      </c>
      <c r="O19" s="16">
        <f t="shared" si="11"/>
        <v>702.55434411172325</v>
      </c>
      <c r="P19" s="16">
        <f t="shared" si="12"/>
        <v>0.1249336096947401</v>
      </c>
      <c r="R19">
        <f t="shared" si="13"/>
        <v>-0.53371605578854453</v>
      </c>
      <c r="S19">
        <f t="shared" si="10"/>
        <v>-0.59942894814980807</v>
      </c>
      <c r="T19">
        <f t="shared" si="10"/>
        <v>1.1428725471763215</v>
      </c>
      <c r="U19">
        <f t="shared" si="10"/>
        <v>2.5105878618530475E-2</v>
      </c>
    </row>
    <row r="20" spans="1:22" x14ac:dyDescent="0.2">
      <c r="A20" s="11"/>
      <c r="I20" s="7"/>
      <c r="R20" t="s">
        <v>43</v>
      </c>
    </row>
    <row r="21" spans="1:22" x14ac:dyDescent="0.2">
      <c r="A21">
        <v>2013</v>
      </c>
      <c r="B21" t="s">
        <v>33</v>
      </c>
      <c r="I21" s="7"/>
      <c r="Q21" s="1" t="s">
        <v>5</v>
      </c>
      <c r="R21" s="12">
        <f>SUM(R12:R19)</f>
        <v>-4.2536227954150583</v>
      </c>
      <c r="S21" s="12">
        <f t="shared" ref="S21:U21" si="14">SUM(S12:S19)</f>
        <v>-4.737692792229276</v>
      </c>
      <c r="T21" s="12">
        <f t="shared" si="14"/>
        <v>8.3818424045574176</v>
      </c>
      <c r="U21" s="12">
        <f t="shared" si="14"/>
        <v>0.20068209557469974</v>
      </c>
    </row>
    <row r="22" spans="1:22" x14ac:dyDescent="0.2">
      <c r="A22">
        <v>2013</v>
      </c>
      <c r="B22" t="s">
        <v>13</v>
      </c>
      <c r="C22" t="s">
        <v>8</v>
      </c>
      <c r="D22">
        <v>-3.5909988300000002</v>
      </c>
      <c r="E22">
        <v>-2.5679812499999999</v>
      </c>
      <c r="F22">
        <v>5.6698534599999997</v>
      </c>
      <c r="G22">
        <v>0.20045180000000001</v>
      </c>
      <c r="H22">
        <v>4.2176130999999999E-3</v>
      </c>
      <c r="I22" s="7">
        <v>0.59314500000000003</v>
      </c>
      <c r="J22" s="4"/>
      <c r="K22" s="4"/>
      <c r="L22" s="4">
        <f>-2*LN(H22/M22) +2*N22</f>
        <v>25.095854937497869</v>
      </c>
      <c r="M22">
        <v>8</v>
      </c>
      <c r="N22">
        <v>5</v>
      </c>
      <c r="O22">
        <f>1/EXP(-0.5*L22)</f>
        <v>281511.18764796457</v>
      </c>
      <c r="P22">
        <f>O22/SUM(O$22:O$25)</f>
        <v>1.1543851048364033E-7</v>
      </c>
      <c r="Q22" s="1" t="s">
        <v>6</v>
      </c>
      <c r="R22" s="12">
        <f>STDEV(D12:D19)</f>
        <v>2.534972684393556E-2</v>
      </c>
      <c r="S22" s="12">
        <f t="shared" ref="S22:U22" si="15">STDEV(E12:E19)</f>
        <v>4.6130425705754048E-2</v>
      </c>
      <c r="T22" s="12">
        <f t="shared" si="15"/>
        <v>1.5580312853094627</v>
      </c>
      <c r="U22" s="12">
        <f t="shared" si="15"/>
        <v>4.1650450973163309E-4</v>
      </c>
    </row>
    <row r="23" spans="1:22" x14ac:dyDescent="0.2">
      <c r="A23">
        <v>2013</v>
      </c>
      <c r="B23" t="s">
        <v>13</v>
      </c>
      <c r="C23" t="s">
        <v>31</v>
      </c>
      <c r="D23">
        <v>-3.36009833</v>
      </c>
      <c r="E23" s="78">
        <v>-2.3426969099999999</v>
      </c>
      <c r="F23">
        <v>10.569977339999999</v>
      </c>
      <c r="G23" s="78">
        <v>0.20006831</v>
      </c>
      <c r="H23">
        <v>3.9736101000000003E-3</v>
      </c>
      <c r="J23" s="4"/>
      <c r="K23" s="4"/>
      <c r="L23" s="4">
        <f t="shared" ref="L23:L24" si="16">-2*LN(H23/M23) +2*N23</f>
        <v>25.215043588156959</v>
      </c>
      <c r="M23">
        <v>8</v>
      </c>
      <c r="N23">
        <v>5</v>
      </c>
      <c r="O23">
        <f>1/EXP(-0.5*L23)</f>
        <v>298797.6280865132</v>
      </c>
      <c r="P23">
        <f t="shared" ref="P23" si="17">O23/SUM(O$22:O$25)</f>
        <v>1.2252711308044249E-7</v>
      </c>
      <c r="Q23" s="1" t="s">
        <v>28</v>
      </c>
      <c r="R23" s="12">
        <f>SQRT(EXP(R22^2)-1)</f>
        <v>2.5353799877643801E-2</v>
      </c>
      <c r="S23" s="12">
        <f t="shared" ref="S23:U23" si="18">SQRT(EXP(S22^2)-1)</f>
        <v>4.6154978162432754E-2</v>
      </c>
      <c r="T23" s="12">
        <f t="shared" si="18"/>
        <v>3.2140447984624494</v>
      </c>
      <c r="U23" s="129">
        <f t="shared" si="18"/>
        <v>4.1650452791027181E-4</v>
      </c>
    </row>
    <row r="24" spans="1:22" ht="17" thickBot="1" x14ac:dyDescent="0.25">
      <c r="A24" s="59">
        <v>2013</v>
      </c>
      <c r="B24" s="59" t="s">
        <v>13</v>
      </c>
      <c r="C24" s="59" t="s">
        <v>72</v>
      </c>
      <c r="D24" s="79">
        <v>-2.9176282499999999</v>
      </c>
      <c r="E24" s="79">
        <v>-2.20135273</v>
      </c>
      <c r="F24" s="79">
        <v>8.3530107900000008</v>
      </c>
      <c r="G24" s="105"/>
      <c r="H24" s="61">
        <v>6.7166751000000004E-11</v>
      </c>
      <c r="J24" s="4"/>
      <c r="K24" s="4"/>
      <c r="L24" s="4">
        <f t="shared" si="16"/>
        <v>57.044910112591381</v>
      </c>
      <c r="M24">
        <v>3</v>
      </c>
      <c r="N24">
        <v>4</v>
      </c>
      <c r="O24">
        <f>1/EXP(-0.5*L24)</f>
        <v>2438623986731.6577</v>
      </c>
      <c r="P24">
        <f t="shared" ref="P24" si="19">O24/SUM(O$22:O$25)</f>
        <v>0.99999976203437635</v>
      </c>
      <c r="Q24" s="1"/>
      <c r="R24" s="4"/>
      <c r="S24" s="4"/>
      <c r="T24" s="4"/>
      <c r="U24" s="90"/>
    </row>
    <row r="25" spans="1:22" ht="17" thickTop="1" x14ac:dyDescent="0.2">
      <c r="A25">
        <v>2013</v>
      </c>
      <c r="B25" t="s">
        <v>13</v>
      </c>
      <c r="C25" t="s">
        <v>75</v>
      </c>
      <c r="D25" s="78">
        <v>-3.3777157999999998</v>
      </c>
      <c r="E25" s="78">
        <v>-2.1930331999999999</v>
      </c>
      <c r="F25" s="78">
        <v>2.3993470000000001</v>
      </c>
      <c r="G25" s="70"/>
      <c r="H25" s="2">
        <v>1.1013734E-22</v>
      </c>
      <c r="I25" s="7"/>
      <c r="J25" s="4"/>
      <c r="K25" s="4"/>
      <c r="L25" s="4"/>
      <c r="Q25" s="1"/>
      <c r="R25" s="4"/>
      <c r="S25" s="4"/>
      <c r="T25" s="4"/>
      <c r="U25" s="4"/>
    </row>
    <row r="26" spans="1:22" x14ac:dyDescent="0.2">
      <c r="D26" s="78"/>
      <c r="E26" s="78"/>
      <c r="F26" s="78"/>
      <c r="G26" s="70"/>
      <c r="I26" s="7"/>
      <c r="Q26" s="1"/>
      <c r="R26" s="4"/>
      <c r="S26" s="4"/>
      <c r="T26" s="4"/>
      <c r="U26" s="4"/>
    </row>
    <row r="27" spans="1:22" x14ac:dyDescent="0.2">
      <c r="A27">
        <v>2013</v>
      </c>
      <c r="B27" t="s">
        <v>14</v>
      </c>
      <c r="C27" t="s">
        <v>8</v>
      </c>
      <c r="D27">
        <v>-0.27603758</v>
      </c>
      <c r="E27">
        <v>-1.3456964600000001</v>
      </c>
      <c r="F27">
        <v>8.8291834900000001</v>
      </c>
      <c r="G27">
        <v>0.20327169</v>
      </c>
      <c r="H27">
        <v>6.2527112000000002</v>
      </c>
      <c r="I27" s="7"/>
      <c r="K27" s="4"/>
      <c r="L27" s="4">
        <f t="shared" ref="L27:L29" si="20">-2*LN(H27/M27) +2*N27</f>
        <v>10.728418831296915</v>
      </c>
      <c r="M27">
        <v>9</v>
      </c>
      <c r="N27">
        <v>5</v>
      </c>
      <c r="O27">
        <f>1/EXP(-0.5*L27)</f>
        <v>213.62228147098637</v>
      </c>
      <c r="P27">
        <f>O27/SUM(O$27:O$29)</f>
        <v>7.8418595965619858E-9</v>
      </c>
      <c r="Q27" s="1"/>
      <c r="R27" s="50"/>
      <c r="U27" s="49"/>
    </row>
    <row r="28" spans="1:22" x14ac:dyDescent="0.2">
      <c r="A28">
        <v>2013</v>
      </c>
      <c r="B28" t="s">
        <v>14</v>
      </c>
      <c r="C28" t="s">
        <v>31</v>
      </c>
      <c r="D28">
        <v>-0.28160972000000001</v>
      </c>
      <c r="E28">
        <v>-1.33569161</v>
      </c>
      <c r="F28">
        <v>9.7528738100000005</v>
      </c>
      <c r="G28">
        <v>0.20125333000000001</v>
      </c>
      <c r="H28">
        <v>6.2850245999999999</v>
      </c>
      <c r="I28" s="7"/>
      <c r="K28" s="4"/>
      <c r="L28" s="4">
        <f t="shared" si="20"/>
        <v>10.718109642441046</v>
      </c>
      <c r="M28">
        <v>9</v>
      </c>
      <c r="N28">
        <v>5</v>
      </c>
      <c r="O28">
        <f>1/EXP(-0.5*L28)</f>
        <v>212.5239783346575</v>
      </c>
      <c r="P28">
        <f t="shared" ref="P28:P29" si="21">O28/SUM(O$27:O$29)</f>
        <v>7.8015419905040035E-9</v>
      </c>
      <c r="R28" s="50"/>
      <c r="V28" s="49"/>
    </row>
    <row r="29" spans="1:22" ht="17" thickBot="1" x14ac:dyDescent="0.25">
      <c r="A29" s="59">
        <v>2013</v>
      </c>
      <c r="B29" s="59" t="s">
        <v>14</v>
      </c>
      <c r="C29" s="59" t="s">
        <v>72</v>
      </c>
      <c r="D29" s="59">
        <v>-8.5273239000000001E-2</v>
      </c>
      <c r="E29" s="59">
        <v>-1.418853063</v>
      </c>
      <c r="F29" s="59">
        <v>9.6831447799999992</v>
      </c>
      <c r="G29" s="73"/>
      <c r="H29" s="61">
        <v>6.0127299999999998E-9</v>
      </c>
      <c r="I29" s="7"/>
      <c r="K29" s="4"/>
      <c r="L29" s="4">
        <f t="shared" si="20"/>
        <v>48.055998474552077</v>
      </c>
      <c r="M29">
        <v>3</v>
      </c>
      <c r="N29">
        <v>4</v>
      </c>
      <c r="O29">
        <f>1/EXP(-0.5*L29)</f>
        <v>27241278104.859612</v>
      </c>
      <c r="P29">
        <f t="shared" si="21"/>
        <v>0.99999998435659843</v>
      </c>
      <c r="Q29" s="50"/>
      <c r="R29" s="50"/>
      <c r="V29" s="49"/>
    </row>
    <row r="30" spans="1:22" ht="17" thickTop="1" x14ac:dyDescent="0.2">
      <c r="A30">
        <v>2013</v>
      </c>
      <c r="B30" t="s">
        <v>14</v>
      </c>
      <c r="C30" t="s">
        <v>75</v>
      </c>
      <c r="D30">
        <v>-0.57234951999999994</v>
      </c>
      <c r="E30">
        <v>-1.4021172399999999</v>
      </c>
      <c r="F30">
        <v>2.0733474900000002</v>
      </c>
      <c r="G30" s="70"/>
      <c r="H30" s="2">
        <v>6.1678751999999997E-19</v>
      </c>
      <c r="I30" s="7"/>
      <c r="K30" s="4"/>
      <c r="L30" s="4"/>
      <c r="Q30" s="50"/>
      <c r="R30" s="50"/>
      <c r="V30" s="49"/>
    </row>
    <row r="31" spans="1:22" x14ac:dyDescent="0.2">
      <c r="D31" s="70"/>
      <c r="E31" s="70"/>
      <c r="F31" s="70"/>
      <c r="G31" s="70"/>
      <c r="I31" s="7"/>
      <c r="Q31" s="50"/>
      <c r="R31" s="50"/>
      <c r="V31" s="49"/>
    </row>
    <row r="32" spans="1:22" x14ac:dyDescent="0.2">
      <c r="A32">
        <v>2013</v>
      </c>
      <c r="B32" t="s">
        <v>24</v>
      </c>
      <c r="C32" t="s">
        <v>36</v>
      </c>
      <c r="D32" s="49">
        <v>-2.3218003</v>
      </c>
      <c r="E32" s="49">
        <v>-2.0157885000000002</v>
      </c>
      <c r="F32" s="49">
        <v>8.6764235999999997</v>
      </c>
      <c r="G32" s="70"/>
      <c r="H32" s="2">
        <v>4.0153425000000003E-5</v>
      </c>
      <c r="I32" s="7"/>
      <c r="L32" s="4">
        <f>-2*LN(H32) +2*N32</f>
        <v>28.245605632207848</v>
      </c>
      <c r="M32">
        <v>3</v>
      </c>
      <c r="N32">
        <v>4</v>
      </c>
      <c r="O32">
        <f t="shared" ref="O32:O35" si="22">1/EXP(-0.5*L32)</f>
        <v>1359738.3045940476</v>
      </c>
      <c r="P32">
        <f>O32/SUM(O$32:$O$35)</f>
        <v>1.7416814337955269E-6</v>
      </c>
      <c r="Q32" s="50"/>
      <c r="R32" s="50"/>
    </row>
    <row r="33" spans="1:21" x14ac:dyDescent="0.2">
      <c r="A33">
        <v>2013</v>
      </c>
      <c r="B33" t="s">
        <v>24</v>
      </c>
      <c r="C33" t="s">
        <v>35</v>
      </c>
      <c r="D33" s="49">
        <v>-4.1414850000000003</v>
      </c>
      <c r="E33" s="49">
        <v>-7.7923572999999999</v>
      </c>
      <c r="F33" s="49">
        <v>7.2312696000000001</v>
      </c>
      <c r="G33" s="70"/>
      <c r="H33" s="2">
        <v>2.1463175000000001E-2</v>
      </c>
      <c r="I33" s="7"/>
      <c r="K33" s="4"/>
      <c r="L33" s="4">
        <f t="shared" ref="L33:L47" si="23">-2*LN(H33) +2*N33</f>
        <v>15.682833206098493</v>
      </c>
      <c r="M33">
        <v>3</v>
      </c>
      <c r="N33">
        <v>4</v>
      </c>
      <c r="O33">
        <f t="shared" si="22"/>
        <v>2543.8058457401689</v>
      </c>
      <c r="P33">
        <f>O33/SUM(O$32:$O$35)</f>
        <v>3.2583471376346304E-9</v>
      </c>
      <c r="Q33" s="50"/>
      <c r="R33" s="50"/>
    </row>
    <row r="34" spans="1:21" x14ac:dyDescent="0.2">
      <c r="A34">
        <v>2013</v>
      </c>
      <c r="B34" t="s">
        <v>24</v>
      </c>
      <c r="C34" t="s">
        <v>45</v>
      </c>
      <c r="D34" s="49">
        <v>-2.3589728999999999</v>
      </c>
      <c r="E34" s="49">
        <v>-2.0640743000000001</v>
      </c>
      <c r="F34" s="49">
        <v>7.7423523999999997</v>
      </c>
      <c r="G34" s="70"/>
      <c r="H34" s="2">
        <v>6.9934596999999996E-11</v>
      </c>
      <c r="I34" s="7"/>
      <c r="K34" s="4"/>
      <c r="L34" s="4">
        <f t="shared" si="23"/>
        <v>54.766921278415253</v>
      </c>
      <c r="M34">
        <v>3</v>
      </c>
      <c r="N34">
        <v>4</v>
      </c>
      <c r="O34">
        <f t="shared" si="22"/>
        <v>780703005025.45471</v>
      </c>
      <c r="P34">
        <f>O34/SUM(O$32:$O$35)</f>
        <v>0.99999825302204903</v>
      </c>
      <c r="Q34" s="50"/>
      <c r="R34" s="50"/>
    </row>
    <row r="35" spans="1:21" ht="17" thickBot="1" x14ac:dyDescent="0.25">
      <c r="A35" s="59">
        <v>2013</v>
      </c>
      <c r="B35" s="59" t="s">
        <v>24</v>
      </c>
      <c r="C35" s="59" t="s">
        <v>72</v>
      </c>
      <c r="D35" s="60">
        <v>-3.2703506999999998</v>
      </c>
      <c r="E35" s="60">
        <v>-3.5236931</v>
      </c>
      <c r="F35" s="60">
        <v>8.9937552000000007</v>
      </c>
      <c r="G35" s="73"/>
      <c r="H35" s="61">
        <v>3.4312384000000001E-2</v>
      </c>
      <c r="I35" s="7"/>
      <c r="K35" s="4"/>
      <c r="L35" s="4">
        <f t="shared" si="23"/>
        <v>14.744497880820539</v>
      </c>
      <c r="M35">
        <v>5</v>
      </c>
      <c r="N35">
        <v>4</v>
      </c>
      <c r="O35">
        <f t="shared" si="22"/>
        <v>1591.2082947411707</v>
      </c>
      <c r="P35">
        <f>O35/SUM(O$32:$O$35)</f>
        <v>2.0381700911776091E-9</v>
      </c>
      <c r="Q35" s="50"/>
      <c r="R35" s="50"/>
    </row>
    <row r="36" spans="1:21" ht="17" thickTop="1" x14ac:dyDescent="0.2">
      <c r="A36">
        <v>2013</v>
      </c>
      <c r="B36" t="s">
        <v>24</v>
      </c>
      <c r="C36" t="s">
        <v>75</v>
      </c>
      <c r="D36" s="78">
        <v>-2.6994717000000001</v>
      </c>
      <c r="E36" s="78">
        <v>-1.9816997999999999</v>
      </c>
      <c r="F36" s="78">
        <v>2.5967666</v>
      </c>
      <c r="G36" s="70"/>
      <c r="H36" s="2">
        <v>1.1315845E-19</v>
      </c>
      <c r="K36" s="4"/>
      <c r="L36" s="4"/>
      <c r="Q36" s="50"/>
      <c r="R36" s="50"/>
      <c r="S36" s="49"/>
      <c r="T36" s="49"/>
      <c r="U36" s="49"/>
    </row>
    <row r="37" spans="1:21" x14ac:dyDescent="0.2">
      <c r="D37" s="88"/>
      <c r="E37" s="88"/>
      <c r="F37" s="88"/>
      <c r="G37" s="70"/>
      <c r="K37" s="4"/>
      <c r="L37" s="4"/>
      <c r="Q37" s="50"/>
      <c r="R37" s="50"/>
      <c r="S37" s="49"/>
      <c r="T37" s="49"/>
      <c r="U37" s="49"/>
    </row>
    <row r="38" spans="1:21" x14ac:dyDescent="0.2">
      <c r="A38">
        <v>2013</v>
      </c>
      <c r="B38" t="s">
        <v>25</v>
      </c>
      <c r="C38" t="s">
        <v>36</v>
      </c>
      <c r="D38" s="49">
        <v>-1.2844319399999999</v>
      </c>
      <c r="E38" s="49">
        <v>-1.5905635</v>
      </c>
      <c r="F38" s="49">
        <v>6.4437921999999999</v>
      </c>
      <c r="G38" s="70"/>
      <c r="H38" s="2">
        <v>2.9835083999999999E-3</v>
      </c>
      <c r="L38" s="4">
        <f t="shared" si="23"/>
        <v>19.629310711041867</v>
      </c>
      <c r="M38">
        <v>3</v>
      </c>
      <c r="N38">
        <v>4</v>
      </c>
      <c r="O38">
        <f t="shared" ref="O38:O41" si="24">1/EXP(-0.5*L38)</f>
        <v>18299.982005461858</v>
      </c>
      <c r="P38">
        <f>O38/SUM(O$38:$O$41)</f>
        <v>9.1522807636946807E-7</v>
      </c>
      <c r="Q38" s="50"/>
      <c r="R38" s="50"/>
      <c r="S38" s="49"/>
      <c r="T38" s="49"/>
      <c r="U38" s="49"/>
    </row>
    <row r="39" spans="1:21" x14ac:dyDescent="0.2">
      <c r="A39">
        <v>2013</v>
      </c>
      <c r="B39" t="s">
        <v>25</v>
      </c>
      <c r="C39" t="s">
        <v>35</v>
      </c>
      <c r="D39" s="49">
        <v>-0.44904566000000001</v>
      </c>
      <c r="E39" s="49">
        <v>-1.7219939</v>
      </c>
      <c r="F39" s="49">
        <v>11.396431400000001</v>
      </c>
      <c r="G39" s="70"/>
      <c r="H39" s="2">
        <v>0.39683467</v>
      </c>
      <c r="L39" s="4">
        <f t="shared" si="23"/>
        <v>9.8484710667927367</v>
      </c>
      <c r="M39">
        <v>3</v>
      </c>
      <c r="N39">
        <v>4</v>
      </c>
      <c r="O39">
        <f t="shared" si="24"/>
        <v>137.58412296270438</v>
      </c>
      <c r="P39">
        <f>O39/SUM(O$38:$O$41)</f>
        <v>6.8809276512159214E-9</v>
      </c>
    </row>
    <row r="40" spans="1:21" x14ac:dyDescent="0.2">
      <c r="A40">
        <v>2013</v>
      </c>
      <c r="B40" t="s">
        <v>25</v>
      </c>
      <c r="C40" t="s">
        <v>45</v>
      </c>
      <c r="D40" s="49">
        <v>-1.1855658499999999</v>
      </c>
      <c r="E40" s="49">
        <v>-1.5846887999999999</v>
      </c>
      <c r="F40" s="49">
        <v>4.4043070000000002</v>
      </c>
      <c r="G40" s="70"/>
      <c r="H40" s="2">
        <v>2.7305932E-9</v>
      </c>
      <c r="L40" s="4">
        <f t="shared" si="23"/>
        <v>47.437493923952339</v>
      </c>
      <c r="M40">
        <v>3</v>
      </c>
      <c r="N40">
        <v>4</v>
      </c>
      <c r="O40">
        <f t="shared" si="24"/>
        <v>19994977660.218353</v>
      </c>
      <c r="P40">
        <f>O40/SUM(O$38:$O$41)</f>
        <v>0.99999906751549139</v>
      </c>
    </row>
    <row r="41" spans="1:21" ht="17" thickBot="1" x14ac:dyDescent="0.25">
      <c r="A41" s="59">
        <v>2013</v>
      </c>
      <c r="B41" s="59" t="s">
        <v>25</v>
      </c>
      <c r="C41" s="59" t="s">
        <v>72</v>
      </c>
      <c r="D41" s="60">
        <v>-2.2054911800000001</v>
      </c>
      <c r="E41" s="60">
        <v>-2.0972149</v>
      </c>
      <c r="F41" s="60">
        <v>5.9809412000000002</v>
      </c>
      <c r="G41" s="73"/>
      <c r="H41" s="60">
        <v>0.26317666000000001</v>
      </c>
      <c r="K41" s="4"/>
      <c r="L41" s="4">
        <f t="shared" si="23"/>
        <v>10.66985952254927</v>
      </c>
      <c r="M41">
        <v>5</v>
      </c>
      <c r="N41">
        <v>4</v>
      </c>
      <c r="O41">
        <f t="shared" si="24"/>
        <v>207.45817669828418</v>
      </c>
      <c r="P41">
        <f>O41/SUM(O$38:$O$41)</f>
        <v>1.0375504627819759E-8</v>
      </c>
    </row>
    <row r="42" spans="1:21" ht="17" thickTop="1" x14ac:dyDescent="0.2">
      <c r="A42">
        <v>2013</v>
      </c>
      <c r="B42" t="s">
        <v>25</v>
      </c>
      <c r="C42" t="s">
        <v>75</v>
      </c>
      <c r="D42" s="78">
        <v>-1.6699778000000001</v>
      </c>
      <c r="E42" s="78">
        <v>-1.5320971999999999</v>
      </c>
      <c r="F42" s="78">
        <v>3.9201997</v>
      </c>
      <c r="G42" s="70"/>
      <c r="H42" s="2">
        <v>2.6071200000000001E-21</v>
      </c>
      <c r="K42" s="4"/>
      <c r="L42" s="4"/>
    </row>
    <row r="43" spans="1:21" x14ac:dyDescent="0.2">
      <c r="D43" s="88"/>
      <c r="E43" s="88"/>
      <c r="F43" s="88"/>
      <c r="G43" s="70"/>
      <c r="K43" s="4"/>
      <c r="L43" s="4"/>
    </row>
    <row r="44" spans="1:21" x14ac:dyDescent="0.2">
      <c r="A44">
        <v>2013</v>
      </c>
      <c r="B44" t="s">
        <v>34</v>
      </c>
      <c r="C44" t="s">
        <v>36</v>
      </c>
      <c r="D44" s="49">
        <v>-3.7998010999999998</v>
      </c>
      <c r="E44" s="49">
        <v>-2.9657136999999998</v>
      </c>
      <c r="F44" s="49">
        <v>10.392670300000001</v>
      </c>
      <c r="G44" s="70"/>
      <c r="H44" s="2">
        <v>4.3322044000000003E-8</v>
      </c>
      <c r="K44" s="4"/>
      <c r="L44" s="4">
        <f t="shared" si="23"/>
        <v>41.909208464355785</v>
      </c>
      <c r="M44">
        <v>3</v>
      </c>
      <c r="N44">
        <v>4</v>
      </c>
      <c r="O44">
        <f>1/EXP(-0.5*L44)</f>
        <v>1260285641.9504166</v>
      </c>
      <c r="P44">
        <f>O44/SUM(O$44:O$47)</f>
        <v>2.2800279629118026E-5</v>
      </c>
      <c r="U44" s="4"/>
    </row>
    <row r="45" spans="1:21" x14ac:dyDescent="0.2">
      <c r="A45">
        <v>2013</v>
      </c>
      <c r="B45" t="s">
        <v>34</v>
      </c>
      <c r="C45" t="s">
        <v>35</v>
      </c>
      <c r="D45" s="49">
        <v>-4.0442467000000004</v>
      </c>
      <c r="E45" s="49">
        <v>-7.7665473</v>
      </c>
      <c r="F45" s="49">
        <v>8.0468615000000003</v>
      </c>
      <c r="G45" s="72"/>
      <c r="H45">
        <v>1.3547356999999999E-3</v>
      </c>
      <c r="L45" s="4">
        <f t="shared" si="23"/>
        <v>21.208297798053593</v>
      </c>
      <c r="M45">
        <v>3</v>
      </c>
      <c r="N45">
        <v>4</v>
      </c>
      <c r="O45">
        <f t="shared" ref="O45:O47" si="25">1/EXP(-0.5*L45)</f>
        <v>40301.698724809794</v>
      </c>
      <c r="P45">
        <f t="shared" ref="P45:P47" si="26">O45/SUM(O$44:O$47)</f>
        <v>7.2911248836578001E-10</v>
      </c>
    </row>
    <row r="46" spans="1:21" ht="17" thickBot="1" x14ac:dyDescent="0.25">
      <c r="A46">
        <v>2013</v>
      </c>
      <c r="B46" t="s">
        <v>34</v>
      </c>
      <c r="C46" t="s">
        <v>45</v>
      </c>
      <c r="D46" s="49">
        <v>-3.7977941</v>
      </c>
      <c r="E46" s="49">
        <v>-2.9694650999999999</v>
      </c>
      <c r="F46" s="49">
        <v>8.7392363999999993</v>
      </c>
      <c r="G46" s="72"/>
      <c r="H46" s="2">
        <v>9.8777724E-13</v>
      </c>
      <c r="L46" s="4">
        <f t="shared" si="23"/>
        <v>63.286638376342097</v>
      </c>
      <c r="M46">
        <v>3</v>
      </c>
      <c r="N46">
        <v>4</v>
      </c>
      <c r="O46">
        <f t="shared" si="25"/>
        <v>55273747786640.883</v>
      </c>
      <c r="P46">
        <f t="shared" si="26"/>
        <v>0.99997719860902612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2013</v>
      </c>
      <c r="B47" s="59" t="s">
        <v>34</v>
      </c>
      <c r="C47" s="59" t="s">
        <v>72</v>
      </c>
      <c r="D47" s="60">
        <v>-4.9834519000000004</v>
      </c>
      <c r="E47" s="60">
        <v>-7.4664488999999996</v>
      </c>
      <c r="F47" s="60">
        <v>9.6355857999999994</v>
      </c>
      <c r="G47" s="77"/>
      <c r="H47" s="59">
        <v>2.5841744E-3</v>
      </c>
      <c r="L47" s="4">
        <f t="shared" si="23"/>
        <v>19.916698406158439</v>
      </c>
      <c r="M47">
        <v>5</v>
      </c>
      <c r="N47">
        <v>4</v>
      </c>
      <c r="O47">
        <f t="shared" si="25"/>
        <v>21127.889059323632</v>
      </c>
      <c r="P47">
        <f t="shared" si="26"/>
        <v>3.8223221981649349E-10</v>
      </c>
      <c r="R47" s="26" t="s">
        <v>37</v>
      </c>
      <c r="S47" s="27"/>
      <c r="T47" s="28"/>
    </row>
    <row r="48" spans="1:21" ht="17" thickTop="1" x14ac:dyDescent="0.2">
      <c r="A48">
        <v>2013</v>
      </c>
      <c r="B48" t="s">
        <v>34</v>
      </c>
      <c r="C48" t="s">
        <v>75</v>
      </c>
      <c r="D48">
        <v>-4.5852307400000001</v>
      </c>
      <c r="E48">
        <v>-0.95090728000000002</v>
      </c>
      <c r="F48">
        <v>-1.6364356200000001</v>
      </c>
      <c r="G48" s="70"/>
      <c r="H48" s="2">
        <v>9.5604334000000008E-22</v>
      </c>
      <c r="R48" s="29">
        <f>$P22*D22+$P23*D23+$P24*D24</f>
        <v>-2.9176283819474778</v>
      </c>
      <c r="S48" s="30">
        <f>$P22*E22+$P23*E23+$P24*E24</f>
        <v>-2.2013527896415446</v>
      </c>
      <c r="T48" s="31">
        <f>$P22*F22+$P23*F23+$P24*F24</f>
        <v>8.3530107518988252</v>
      </c>
    </row>
    <row r="49" spans="1:21" x14ac:dyDescent="0.2">
      <c r="A49" s="11"/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2013</v>
      </c>
      <c r="C50" t="s">
        <v>92</v>
      </c>
      <c r="G50" s="4"/>
      <c r="R50" s="29">
        <f>$P27*D27+$P28*D28+$P29*D29</f>
        <v>-8.5273242027674473E-2</v>
      </c>
      <c r="S50" s="30">
        <f>$P27*E27+$P28*E28+$P29*E29</f>
        <v>-1.4188530617775288</v>
      </c>
      <c r="T50" s="31">
        <f>$P27*F27+$P28*F28+$P29*F29</f>
        <v>9.6831447738473475</v>
      </c>
      <c r="U50" s="4"/>
    </row>
    <row r="51" spans="1:21" x14ac:dyDescent="0.2">
      <c r="A51" s="11">
        <v>2013</v>
      </c>
      <c r="C51" s="41" t="s">
        <v>23</v>
      </c>
      <c r="D51" s="42">
        <v>-2.9176283819474778</v>
      </c>
      <c r="E51" s="42">
        <v>-2.2013527896415446</v>
      </c>
      <c r="F51" s="42">
        <v>8.3530107518988252</v>
      </c>
      <c r="G51" s="22"/>
      <c r="H51" s="44">
        <f t="shared" ref="H51:J55" si="27">EXP(D51)</f>
        <v>5.4061749203733127E-2</v>
      </c>
      <c r="I51" s="44">
        <f t="shared" si="27"/>
        <v>0.11065336633884355</v>
      </c>
      <c r="J51" s="122">
        <f t="shared" si="27"/>
        <v>4242.9359595965434</v>
      </c>
      <c r="R51" s="29" t="s">
        <v>53</v>
      </c>
      <c r="S51" s="30"/>
      <c r="T51" s="31"/>
    </row>
    <row r="52" spans="1:21" x14ac:dyDescent="0.2">
      <c r="A52" s="11">
        <v>2013</v>
      </c>
      <c r="C52" s="24" t="s">
        <v>24</v>
      </c>
      <c r="D52" s="19">
        <v>-2.3589728429227588</v>
      </c>
      <c r="E52" s="19">
        <v>-2.0640742375412047</v>
      </c>
      <c r="F52" s="19">
        <v>7.7423540277397533</v>
      </c>
      <c r="G52" s="14"/>
      <c r="H52" s="45">
        <f t="shared" si="27"/>
        <v>9.4517257422958093E-2</v>
      </c>
      <c r="I52" s="45">
        <f t="shared" si="27"/>
        <v>0.12693574854119377</v>
      </c>
      <c r="J52" s="123">
        <f t="shared" si="27"/>
        <v>2303.8894243023406</v>
      </c>
      <c r="R52" s="29">
        <f>$P32*D32+$P33*D33+$P34*D34+$P35*D35</f>
        <v>-2.3589728429227588</v>
      </c>
      <c r="S52" s="30">
        <f>$P32*E32+$P33*E33+$P34*E34+$P35*E35</f>
        <v>-2.0640742375412047</v>
      </c>
      <c r="T52" s="31">
        <f t="shared" ref="T52" si="28">$P32*F32+$P33*F33+$P34*F34+$P35*F35</f>
        <v>7.7423540277397533</v>
      </c>
    </row>
    <row r="53" spans="1:21" x14ac:dyDescent="0.2">
      <c r="A53" s="11">
        <v>2013</v>
      </c>
      <c r="C53" s="24" t="s">
        <v>25</v>
      </c>
      <c r="D53" s="43">
        <v>-1.1855659459993191</v>
      </c>
      <c r="E53" s="43">
        <v>-1.5846888116391937</v>
      </c>
      <c r="F53" s="43">
        <v>4.4043089310647945</v>
      </c>
      <c r="H53" s="45">
        <f t="shared" si="27"/>
        <v>0.30557319262684862</v>
      </c>
      <c r="I53" s="45">
        <f t="shared" si="27"/>
        <v>0.20501158040900488</v>
      </c>
      <c r="J53" s="123">
        <f t="shared" si="27"/>
        <v>81.802592074976332</v>
      </c>
      <c r="R53" s="29" t="s">
        <v>54</v>
      </c>
      <c r="S53" s="32"/>
      <c r="T53" s="33"/>
    </row>
    <row r="54" spans="1:21" x14ac:dyDescent="0.2">
      <c r="A54" s="11">
        <v>2013</v>
      </c>
      <c r="C54" s="24" t="s">
        <v>26</v>
      </c>
      <c r="D54" s="19">
        <v>-3.7977941463930489</v>
      </c>
      <c r="E54" s="19">
        <v>-2.9694650196835357</v>
      </c>
      <c r="F54" s="19">
        <v>8.7392740985930608</v>
      </c>
      <c r="H54" s="45">
        <f t="shared" si="27"/>
        <v>2.242017296973579E-2</v>
      </c>
      <c r="I54" s="45">
        <f t="shared" si="27"/>
        <v>5.1330763936030289E-2</v>
      </c>
      <c r="J54" s="123">
        <f t="shared" si="27"/>
        <v>6243.3620016809764</v>
      </c>
      <c r="R54" s="29">
        <f>$P38*D38+$P39*D39+$P40*D40+$P41*D41</f>
        <v>-1.1855659459993191</v>
      </c>
      <c r="S54" s="30">
        <f t="shared" ref="S54:T54" si="29">$P38*E38+$P39*E39+$P40*E40+$P41*E41</f>
        <v>-1.5846888116391937</v>
      </c>
      <c r="T54" s="31">
        <f t="shared" si="29"/>
        <v>4.4043089310647945</v>
      </c>
    </row>
    <row r="55" spans="1:21" x14ac:dyDescent="0.2">
      <c r="A55" s="11">
        <v>2013</v>
      </c>
      <c r="C55" s="24" t="s">
        <v>27</v>
      </c>
      <c r="D55" s="19">
        <v>-8.5273242027674473E-2</v>
      </c>
      <c r="E55" s="19">
        <v>-1.4188530617775288</v>
      </c>
      <c r="F55" s="19">
        <v>9.6831447738473475</v>
      </c>
      <c r="H55" s="45">
        <f t="shared" si="27"/>
        <v>0.91826134252791802</v>
      </c>
      <c r="I55" s="45">
        <f t="shared" si="27"/>
        <v>0.24199140698616245</v>
      </c>
      <c r="J55" s="123">
        <f t="shared" si="27"/>
        <v>16044.875175253446</v>
      </c>
      <c r="R55" s="29" t="s">
        <v>55</v>
      </c>
      <c r="S55" s="32"/>
      <c r="T55" s="33"/>
    </row>
    <row r="56" spans="1:21" ht="17" thickBot="1" x14ac:dyDescent="0.25">
      <c r="A56" s="11">
        <v>2013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-3.7977941463930489</v>
      </c>
      <c r="S56" s="37">
        <f>$P44*E44+$P45*E45+$P46*E46+$P47*E47</f>
        <v>-2.9694650196835357</v>
      </c>
      <c r="T56" s="116">
        <f>$P44*F44+$P45*F45+$P46*F46+$P47*F47</f>
        <v>8.7392740985930608</v>
      </c>
      <c r="U56" s="4"/>
    </row>
    <row r="57" spans="1:21" x14ac:dyDescent="0.2">
      <c r="A57" s="11">
        <v>2013</v>
      </c>
      <c r="C57" s="24" t="s">
        <v>5</v>
      </c>
      <c r="D57" s="19">
        <f>AVERAGE(D51:D55)</f>
        <v>-2.0690469118580559</v>
      </c>
      <c r="E57" s="19">
        <f t="shared" ref="E57:F57" si="30">AVERAGE(E51:E55)</f>
        <v>-2.0476867840566015</v>
      </c>
      <c r="F57" s="19">
        <f t="shared" si="30"/>
        <v>7.7844185166287563</v>
      </c>
      <c r="G57" t="s">
        <v>46</v>
      </c>
      <c r="H57" s="45">
        <f>AVERAGE(H51:H55)</f>
        <v>0.27896674295023871</v>
      </c>
      <c r="I57" s="45">
        <f t="shared" ref="I57:J57" si="31">AVERAGE(I51:I55)</f>
        <v>0.14718457324224699</v>
      </c>
      <c r="J57" s="123">
        <f t="shared" si="31"/>
        <v>5783.3730305816571</v>
      </c>
    </row>
    <row r="58" spans="1:21" x14ac:dyDescent="0.2">
      <c r="A58" s="11">
        <v>2013</v>
      </c>
      <c r="C58" s="24" t="s">
        <v>6</v>
      </c>
      <c r="D58" s="19">
        <f>STDEV(D51:D55)</f>
        <v>1.4584761866364351</v>
      </c>
      <c r="E58" s="19">
        <f t="shared" ref="E58:F58" si="32">STDEV(E51:E55)</f>
        <v>0.60896549128781263</v>
      </c>
      <c r="F58" s="19">
        <f t="shared" si="32"/>
        <v>2.0166257674588506</v>
      </c>
      <c r="G58" t="s">
        <v>47</v>
      </c>
      <c r="H58" s="45">
        <f>STDEV(H51:H55)</f>
        <v>0.3741074376785814</v>
      </c>
      <c r="I58" s="45">
        <f t="shared" ref="I58:J58" si="33">STDEV(I51:I55)</f>
        <v>7.6264007271642426E-2</v>
      </c>
      <c r="J58" s="123">
        <f t="shared" si="33"/>
        <v>6174.4974313688417</v>
      </c>
    </row>
    <row r="59" spans="1:21" ht="17" thickBot="1" x14ac:dyDescent="0.25">
      <c r="A59">
        <v>2013</v>
      </c>
      <c r="C59" s="25" t="s">
        <v>28</v>
      </c>
      <c r="D59" s="20">
        <f>SQRT(EXP(D58^2)-1)</f>
        <v>2.7186286927169441</v>
      </c>
      <c r="E59" s="20">
        <f t="shared" ref="E59:F59" si="34">SQRT(EXP(E58^2)-1)</f>
        <v>0.67003711062526083</v>
      </c>
      <c r="F59" s="20">
        <f t="shared" si="34"/>
        <v>7.5742116695432307</v>
      </c>
      <c r="G59" s="16" t="s">
        <v>28</v>
      </c>
      <c r="H59" s="47">
        <f>H58/H57</f>
        <v>1.3410467273703433</v>
      </c>
      <c r="I59" s="47">
        <f t="shared" ref="I59:J59" si="35">I58/I57</f>
        <v>0.51815217853111295</v>
      </c>
      <c r="J59" s="125">
        <f t="shared" si="35"/>
        <v>1.0676291151753439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C62" s="41" t="s">
        <v>23</v>
      </c>
      <c r="D62" s="42">
        <v>-3.3777157999999998</v>
      </c>
      <c r="E62" s="42">
        <v>-2.1930331999999999</v>
      </c>
      <c r="F62" s="42">
        <v>2.3993470000000001</v>
      </c>
      <c r="G62" s="114">
        <f>H25</f>
        <v>1.1013734E-22</v>
      </c>
      <c r="H62" s="44">
        <f t="shared" ref="H62:J66" si="36">EXP(D62)</f>
        <v>3.412531482085527E-2</v>
      </c>
      <c r="I62" s="44">
        <f t="shared" si="36"/>
        <v>0.11157779704924232</v>
      </c>
      <c r="J62" s="122">
        <f t="shared" si="36"/>
        <v>11.015980596144377</v>
      </c>
      <c r="O62" s="92">
        <v>19.23</v>
      </c>
      <c r="P62" s="85">
        <v>1394.011</v>
      </c>
      <c r="Q62">
        <v>3.85E-2</v>
      </c>
      <c r="R62" s="55">
        <f>(P62/701.7-Q62*24)*701.7</f>
        <v>745.64019999999994</v>
      </c>
    </row>
    <row r="63" spans="1:21" x14ac:dyDescent="0.2">
      <c r="C63" s="24" t="s">
        <v>24</v>
      </c>
      <c r="D63" s="19">
        <v>-2.6994717000000001</v>
      </c>
      <c r="E63" s="19">
        <v>-1.9816997999999999</v>
      </c>
      <c r="F63" s="19">
        <v>2.5967666</v>
      </c>
      <c r="G63" s="115">
        <f>H36</f>
        <v>1.1315845E-19</v>
      </c>
      <c r="H63" s="45">
        <f t="shared" si="36"/>
        <v>6.724102679234116E-2</v>
      </c>
      <c r="I63" s="45">
        <f t="shared" si="36"/>
        <v>0.13783474657145112</v>
      </c>
      <c r="J63" s="123">
        <f t="shared" si="36"/>
        <v>13.420274689496976</v>
      </c>
      <c r="O63" s="39">
        <v>19.54</v>
      </c>
      <c r="P63" s="86">
        <v>2179.797</v>
      </c>
      <c r="Q63">
        <v>3.2899999999999999E-2</v>
      </c>
      <c r="R63" s="56">
        <f t="shared" ref="R63:R66" si="37">(P63/701.7-Q63*24)*701.7</f>
        <v>1625.7346799999998</v>
      </c>
    </row>
    <row r="64" spans="1:21" x14ac:dyDescent="0.2">
      <c r="C64" s="24" t="s">
        <v>25</v>
      </c>
      <c r="D64" s="43">
        <v>-1.6699778000000001</v>
      </c>
      <c r="E64" s="43">
        <v>-1.5320971999999999</v>
      </c>
      <c r="F64" s="43">
        <v>3.9201997</v>
      </c>
      <c r="G64" s="2">
        <f>H42</f>
        <v>2.6071200000000001E-21</v>
      </c>
      <c r="H64" s="45">
        <f t="shared" si="36"/>
        <v>0.18825124476999211</v>
      </c>
      <c r="I64" s="45">
        <f t="shared" si="36"/>
        <v>0.21608202457056425</v>
      </c>
      <c r="J64" s="123">
        <f t="shared" si="36"/>
        <v>50.4105107519417</v>
      </c>
      <c r="O64" s="39">
        <v>22.521000000000001</v>
      </c>
      <c r="P64" s="86">
        <v>4633.0550000000003</v>
      </c>
      <c r="Q64">
        <v>4.1599999999999998E-2</v>
      </c>
      <c r="R64" s="56">
        <f t="shared" si="37"/>
        <v>3932.4777200000003</v>
      </c>
    </row>
    <row r="65" spans="3:18" x14ac:dyDescent="0.2">
      <c r="C65" s="24" t="s">
        <v>26</v>
      </c>
      <c r="D65" s="19">
        <v>-4.5852307400000001</v>
      </c>
      <c r="E65" s="19">
        <v>-0.95090728000000002</v>
      </c>
      <c r="F65" s="19">
        <v>-1.6364356200000001</v>
      </c>
      <c r="G65" s="2">
        <f>H48</f>
        <v>9.5604334000000008E-22</v>
      </c>
      <c r="H65" s="45">
        <f t="shared" si="36"/>
        <v>1.0201395646130559E-2</v>
      </c>
      <c r="I65" s="45">
        <f t="shared" si="36"/>
        <v>0.38639030018490378</v>
      </c>
      <c r="J65" s="123">
        <f t="shared" si="36"/>
        <v>0.19467269457867928</v>
      </c>
      <c r="O65" s="39">
        <v>25.919</v>
      </c>
      <c r="P65" s="86">
        <v>1106.2059999999999</v>
      </c>
      <c r="Q65">
        <v>5.0599999999999999E-2</v>
      </c>
      <c r="R65" s="56">
        <f t="shared" si="37"/>
        <v>254.06151999999989</v>
      </c>
    </row>
    <row r="66" spans="3:18" ht="17" thickBot="1" x14ac:dyDescent="0.25">
      <c r="C66" s="24" t="s">
        <v>27</v>
      </c>
      <c r="D66" s="19">
        <v>-0.57234951999999994</v>
      </c>
      <c r="E66" s="19">
        <v>-1.4021172399999999</v>
      </c>
      <c r="F66" s="19">
        <v>2.0733474900000002</v>
      </c>
      <c r="G66" s="2">
        <f>H30</f>
        <v>6.1678751999999997E-19</v>
      </c>
      <c r="H66" s="45">
        <f t="shared" si="36"/>
        <v>0.56419828506832126</v>
      </c>
      <c r="I66" s="45">
        <f t="shared" si="36"/>
        <v>0.24607541130655183</v>
      </c>
      <c r="J66" s="123">
        <f t="shared" si="36"/>
        <v>7.9513958351271423</v>
      </c>
      <c r="O66" s="93">
        <v>18.529</v>
      </c>
      <c r="P66" s="87">
        <v>10749.203</v>
      </c>
      <c r="Q66">
        <v>4.1799999999999997E-2</v>
      </c>
      <c r="R66" s="57">
        <f t="shared" si="37"/>
        <v>10045.25756</v>
      </c>
    </row>
    <row r="67" spans="3:18" x14ac:dyDescent="0.2"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21.147799999999997</v>
      </c>
      <c r="P67" s="90">
        <f>AVERAGE(P62:P66)</f>
        <v>4012.4544000000001</v>
      </c>
      <c r="R67" s="90">
        <f>AVERAGE(R62:R66)</f>
        <v>3320.6343360000001</v>
      </c>
    </row>
    <row r="68" spans="3:18" x14ac:dyDescent="0.2">
      <c r="C68" s="24" t="s">
        <v>5</v>
      </c>
      <c r="D68" s="19">
        <f>AVERAGE(D62:D66)</f>
        <v>-2.5809491119999999</v>
      </c>
      <c r="E68" s="19">
        <f t="shared" ref="E68:F68" si="38">AVERAGE(E62:E66)</f>
        <v>-1.6119709440000001</v>
      </c>
      <c r="F68" s="19">
        <f t="shared" si="38"/>
        <v>1.870645034</v>
      </c>
      <c r="G68" s="2">
        <f>GEOMEAN(G62:G66)</f>
        <v>7.1858665990494078E-21</v>
      </c>
      <c r="H68" s="45">
        <f>AVERAGE(H62:H66)</f>
        <v>0.17280345341952807</v>
      </c>
      <c r="I68" s="45">
        <f t="shared" ref="I68:J68" si="39">AVERAGE(I62:I66)</f>
        <v>0.21959205593654266</v>
      </c>
      <c r="J68" s="123">
        <f t="shared" si="39"/>
        <v>16.598566913457777</v>
      </c>
      <c r="N68" t="s">
        <v>47</v>
      </c>
      <c r="O68" s="90">
        <f>STDEV(O62:O66)</f>
        <v>3.0729106234968948</v>
      </c>
      <c r="P68" s="90">
        <f>STDEV(P62:P66)</f>
        <v>4013.4176692565647</v>
      </c>
      <c r="R68" s="90">
        <f>STDEV(R62:R66)</f>
        <v>4015.6586729787623</v>
      </c>
    </row>
    <row r="69" spans="3:18" x14ac:dyDescent="0.2">
      <c r="C69" s="24" t="s">
        <v>6</v>
      </c>
      <c r="D69" s="19">
        <f>STDEV(D62:D66)</f>
        <v>1.5435649205314141</v>
      </c>
      <c r="E69" s="19">
        <f t="shared" ref="E69:F69" si="40">STDEV(E62:E66)</f>
        <v>0.49034588104497157</v>
      </c>
      <c r="F69" s="19">
        <f t="shared" si="40"/>
        <v>2.0825558591376625</v>
      </c>
      <c r="G69" t="s">
        <v>47</v>
      </c>
      <c r="H69" s="45">
        <f>STDEV(H62:H66)</f>
        <v>0.22926132999905965</v>
      </c>
      <c r="I69" s="45">
        <f t="shared" ref="I69:J69" si="41">STDEV(I62:I66)</f>
        <v>0.10826666208230065</v>
      </c>
      <c r="J69" s="123">
        <f t="shared" si="41"/>
        <v>19.54722276175076</v>
      </c>
      <c r="N69" t="s">
        <v>82</v>
      </c>
      <c r="O69" s="89">
        <f>O68/O67</f>
        <v>0.14530639704824594</v>
      </c>
      <c r="P69" s="89">
        <f>P68/P67</f>
        <v>1.0002400698327101</v>
      </c>
      <c r="R69" s="89">
        <f>R68/R67</f>
        <v>1.2093046889998678</v>
      </c>
    </row>
    <row r="70" spans="3:18" ht="17" thickBot="1" x14ac:dyDescent="0.25">
      <c r="C70" s="25" t="s">
        <v>28</v>
      </c>
      <c r="D70" s="20">
        <f>SQRT(EXP(D69^2)-1)</f>
        <v>3.1357539271525479</v>
      </c>
      <c r="E70" s="20">
        <f t="shared" ref="E70:F70" si="42">SQRT(EXP(E69^2)-1)</f>
        <v>0.52135156741685651</v>
      </c>
      <c r="F70" s="20">
        <f t="shared" si="42"/>
        <v>8.6879650720831076</v>
      </c>
      <c r="G70" s="16" t="s">
        <v>28</v>
      </c>
      <c r="H70" s="47">
        <f>H69/H68</f>
        <v>1.3267172933313116</v>
      </c>
      <c r="I70" s="47">
        <f t="shared" ref="I70:J70" si="43">I69/I68</f>
        <v>0.49303542252724919</v>
      </c>
      <c r="J70" s="125">
        <f t="shared" si="43"/>
        <v>1.1776452065811942</v>
      </c>
    </row>
    <row r="71" spans="3:18" ht="17" thickBot="1" x14ac:dyDescent="0.25"/>
    <row r="72" spans="3:18" x14ac:dyDescent="0.2">
      <c r="O72" s="8">
        <f>LN(O62)</f>
        <v>2.9564715596006885</v>
      </c>
      <c r="P72" s="91">
        <f>LN(P62)</f>
        <v>7.2399404822505984</v>
      </c>
    </row>
    <row r="73" spans="3:18" x14ac:dyDescent="0.2">
      <c r="O73" s="11">
        <f t="shared" ref="O73:P76" si="44">LN(O63)</f>
        <v>2.9724636466146368</v>
      </c>
      <c r="P73" s="10">
        <f t="shared" si="44"/>
        <v>7.6869870321812117</v>
      </c>
    </row>
    <row r="74" spans="3:18" x14ac:dyDescent="0.2">
      <c r="O74" s="11">
        <f t="shared" si="44"/>
        <v>3.1144482072589752</v>
      </c>
      <c r="P74" s="10">
        <f t="shared" si="44"/>
        <v>8.4409717567038367</v>
      </c>
    </row>
    <row r="75" spans="3:18" x14ac:dyDescent="0.2">
      <c r="O75" s="11">
        <f t="shared" si="44"/>
        <v>3.2549762904929236</v>
      </c>
      <c r="P75" s="10">
        <f t="shared" si="44"/>
        <v>7.008691421519833</v>
      </c>
    </row>
    <row r="76" spans="3:18" ht="17" thickBot="1" x14ac:dyDescent="0.25">
      <c r="O76" s="15">
        <f t="shared" si="44"/>
        <v>2.9193370723002774</v>
      </c>
      <c r="P76" s="17">
        <f t="shared" si="44"/>
        <v>9.2825868912724534</v>
      </c>
    </row>
    <row r="77" spans="3:18" x14ac:dyDescent="0.2">
      <c r="N77" t="s">
        <v>5</v>
      </c>
      <c r="O77" s="8">
        <f>AVERAGE(O72:O76)</f>
        <v>3.0435393552535004</v>
      </c>
      <c r="P77" s="55">
        <f>AVERAGE(P72:P76)</f>
        <v>7.9318355167855872</v>
      </c>
    </row>
    <row r="78" spans="3:18" x14ac:dyDescent="0.2">
      <c r="N78" t="s">
        <v>6</v>
      </c>
      <c r="O78" s="11">
        <f>STDEV(O72:O76)</f>
        <v>0.13945645141523863</v>
      </c>
      <c r="P78" s="56">
        <f>STDEV(P72:P76)</f>
        <v>0.93201576251793028</v>
      </c>
    </row>
    <row r="79" spans="3:18" ht="17" thickBot="1" x14ac:dyDescent="0.25">
      <c r="N79" t="s">
        <v>28</v>
      </c>
      <c r="O79" s="15">
        <f>SQRT(EXP(O78^2)-1)</f>
        <v>0.140137247473724</v>
      </c>
      <c r="P79" s="17">
        <f>SQRT(EXP(P78^2)-1)</f>
        <v>1.1763072551952487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C689-1077-8846-81E3-73A3CB5D3711}">
  <sheetPr codeName="Sheet11">
    <tabColor theme="9" tint="0.39997558519241921"/>
  </sheetPr>
  <dimension ref="A1:V79"/>
  <sheetViews>
    <sheetView topLeftCell="A2" workbookViewId="0">
      <selection activeCell="C62" sqref="C62:J70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s="8" t="s">
        <v>63</v>
      </c>
      <c r="B1" s="9" t="s">
        <v>11</v>
      </c>
      <c r="C1" s="9" t="s">
        <v>10</v>
      </c>
      <c r="D1" s="9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16</v>
      </c>
      <c r="L1" s="9" t="s">
        <v>49</v>
      </c>
      <c r="M1" s="9" t="s">
        <v>41</v>
      </c>
      <c r="N1" s="9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1" x14ac:dyDescent="0.2">
      <c r="A2">
        <v>2015</v>
      </c>
      <c r="B2" t="s">
        <v>12</v>
      </c>
      <c r="C2" t="s">
        <v>64</v>
      </c>
      <c r="D2" s="49">
        <v>-1.7784</v>
      </c>
      <c r="E2" s="49">
        <v>-1.5736000000000001</v>
      </c>
      <c r="F2" s="49">
        <v>6.9980000000000002</v>
      </c>
      <c r="G2" s="70"/>
      <c r="H2">
        <v>9.6609826999999999</v>
      </c>
      <c r="L2" s="4">
        <f t="shared" ref="L2:L5" si="0">-2*LN(H2/M2) +2*N2</f>
        <v>8.4336225559182534</v>
      </c>
      <c r="M2">
        <v>12</v>
      </c>
      <c r="N2">
        <v>4</v>
      </c>
      <c r="O2">
        <f t="shared" ref="O2:O5" si="1">1/EXP(-0.5*L2)</f>
        <v>67.816889931676471</v>
      </c>
      <c r="P2">
        <f>O2/SUM(O$2:O$9)</f>
        <v>0.1252898476300941</v>
      </c>
      <c r="Q2" s="55">
        <f>O2/(SUM(O$2:O$5))</f>
        <v>0.24935364218548356</v>
      </c>
      <c r="R2" s="4">
        <f>$P2*D2+$P3*D3+$P4*D4+$P5*D5+$P6*D6+$P7*D7+$P8*D8+$P9*D9</f>
        <v>-1.2427542673371315</v>
      </c>
      <c r="S2" s="4">
        <f t="shared" ref="S2:T2" si="2">$P2*E2+$P3*E3+$P4*E4+$P5*E5+$P6*E6+$P7*E7+$P8*E8+$P9*E9</f>
        <v>-0.40069556142094487</v>
      </c>
      <c r="T2" s="4">
        <f t="shared" si="2"/>
        <v>6.7877614665342225</v>
      </c>
      <c r="U2" s="4">
        <v>0.5</v>
      </c>
    </row>
    <row r="3" spans="1:21" x14ac:dyDescent="0.2">
      <c r="A3">
        <v>2015</v>
      </c>
      <c r="B3" t="s">
        <v>12</v>
      </c>
      <c r="C3" t="s">
        <v>65</v>
      </c>
      <c r="D3" s="49">
        <v>-0.13339999999999999</v>
      </c>
      <c r="E3" s="49">
        <v>1.5424</v>
      </c>
      <c r="F3" s="49">
        <v>8.7859999999999996</v>
      </c>
      <c r="G3" s="70"/>
      <c r="H3">
        <v>8.9762961000000008</v>
      </c>
      <c r="L3" s="4">
        <f t="shared" si="0"/>
        <v>8.5806386271676729</v>
      </c>
      <c r="M3">
        <v>12</v>
      </c>
      <c r="N3">
        <v>4</v>
      </c>
      <c r="O3">
        <f t="shared" si="1"/>
        <v>72.989771404458338</v>
      </c>
      <c r="P3">
        <f t="shared" ref="P3:P9" si="3">O3/SUM(O$2:O$9)</f>
        <v>0.13484660454103958</v>
      </c>
      <c r="Q3" s="56">
        <f t="shared" ref="Q3:Q4" si="4">O3/(SUM(O$2:O$5))</f>
        <v>0.26837363612993426</v>
      </c>
    </row>
    <row r="4" spans="1:21" x14ac:dyDescent="0.2">
      <c r="A4">
        <v>2015</v>
      </c>
      <c r="B4" t="s">
        <v>12</v>
      </c>
      <c r="C4" t="s">
        <v>66</v>
      </c>
      <c r="D4" s="49">
        <v>-0.89788394000000005</v>
      </c>
      <c r="E4" s="49">
        <v>-0.28699999999999998</v>
      </c>
      <c r="F4" s="49">
        <v>6.0862999999999996</v>
      </c>
      <c r="G4" s="70"/>
      <c r="H4">
        <v>11.259223</v>
      </c>
      <c r="L4" s="4">
        <f t="shared" si="0"/>
        <v>8.1274380695720598</v>
      </c>
      <c r="M4">
        <v>12</v>
      </c>
      <c r="N4">
        <v>4</v>
      </c>
      <c r="O4">
        <f t="shared" si="1"/>
        <v>58.190320983759783</v>
      </c>
      <c r="P4">
        <f t="shared" si="3"/>
        <v>0.10750502503058831</v>
      </c>
      <c r="Q4" s="56">
        <f t="shared" si="4"/>
        <v>0.21395803452298151</v>
      </c>
      <c r="R4" s="4">
        <f>$Q2*D2+$Q3*D3+$Q4*D4+$Q5*D5</f>
        <v>-0.42569211578938626</v>
      </c>
      <c r="S4" s="4">
        <f t="shared" ref="S4:T4" si="5">$Q2*E2+$Q3*E3+$Q4*E4+$Q5*E5</f>
        <v>0.66324245535389637</v>
      </c>
      <c r="T4" s="4">
        <f t="shared" si="5"/>
        <v>6.7822723038944712</v>
      </c>
    </row>
    <row r="5" spans="1:21" ht="17" thickBot="1" x14ac:dyDescent="0.25">
      <c r="A5">
        <v>2015</v>
      </c>
      <c r="B5" t="s">
        <v>12</v>
      </c>
      <c r="C5" t="s">
        <v>77</v>
      </c>
      <c r="D5" s="49">
        <v>0.91559999999999997</v>
      </c>
      <c r="E5" s="49">
        <v>2.6204000000000001</v>
      </c>
      <c r="F5" s="49">
        <v>5.1326000000000001</v>
      </c>
      <c r="G5" s="70"/>
      <c r="H5">
        <v>8.9782682000000005</v>
      </c>
      <c r="L5" s="4">
        <f t="shared" si="0"/>
        <v>8.5801992737030091</v>
      </c>
      <c r="M5">
        <v>12</v>
      </c>
      <c r="N5">
        <v>4</v>
      </c>
      <c r="O5">
        <f t="shared" si="1"/>
        <v>72.973739011018935</v>
      </c>
      <c r="P5">
        <f t="shared" si="3"/>
        <v>0.13481698513305446</v>
      </c>
      <c r="Q5" s="57">
        <f>O5/(SUM(O$2:O$5))</f>
        <v>0.26831468716160067</v>
      </c>
      <c r="R5" s="4">
        <f>$Q6*D6+$Q7*D7+$Q8*D9+$Q9*D9</f>
        <v>-1.5149695822203553</v>
      </c>
      <c r="S5" s="4">
        <f t="shared" ref="S5:T5" si="6">$Q6*E6+$Q7*E7+$Q8*E9+$Q9*E9</f>
        <v>-0.91478850209061924</v>
      </c>
      <c r="T5" s="4">
        <f t="shared" si="6"/>
        <v>6.5189867834402593</v>
      </c>
    </row>
    <row r="6" spans="1:21" x14ac:dyDescent="0.2">
      <c r="A6">
        <v>2015</v>
      </c>
      <c r="B6" t="s">
        <v>12</v>
      </c>
      <c r="C6" t="s">
        <v>59</v>
      </c>
      <c r="D6" s="49">
        <v>-1.7784</v>
      </c>
      <c r="E6" s="49">
        <v>-1.5736000000000001</v>
      </c>
      <c r="F6" s="49">
        <v>6.9980000000000002</v>
      </c>
      <c r="G6" s="70"/>
      <c r="H6">
        <v>9.6609826999999999</v>
      </c>
      <c r="L6" s="4">
        <f>-2*LN(H6/M6) +2*N6</f>
        <v>8.4336225559182534</v>
      </c>
      <c r="M6">
        <v>12</v>
      </c>
      <c r="N6">
        <v>4</v>
      </c>
      <c r="O6">
        <f>1/EXP(-0.5*L6)</f>
        <v>67.816889931676471</v>
      </c>
      <c r="P6">
        <f t="shared" si="3"/>
        <v>0.1252898476300941</v>
      </c>
      <c r="Q6" s="55">
        <f>O6/SUM(O$6:O$9)</f>
        <v>0.25181786473152085</v>
      </c>
    </row>
    <row r="7" spans="1:21" x14ac:dyDescent="0.2">
      <c r="A7">
        <v>2015</v>
      </c>
      <c r="B7" t="s">
        <v>12</v>
      </c>
      <c r="C7" t="s">
        <v>57</v>
      </c>
      <c r="D7" s="49">
        <v>-0.805850015421956</v>
      </c>
      <c r="E7" s="49">
        <v>0.85857773621413003</v>
      </c>
      <c r="F7" s="49">
        <v>5.2300904707978502</v>
      </c>
      <c r="G7" s="70"/>
      <c r="H7">
        <v>8.9809292999999997</v>
      </c>
      <c r="L7" s="4">
        <f>-2*LN(H7/M7) +2*N7</f>
        <v>8.579606574609528</v>
      </c>
      <c r="M7">
        <v>12</v>
      </c>
      <c r="N7">
        <v>4</v>
      </c>
      <c r="O7">
        <f>1/EXP(-0.5*L7)</f>
        <v>72.95211648061084</v>
      </c>
      <c r="P7">
        <f t="shared" si="3"/>
        <v>0.13477703810005226</v>
      </c>
      <c r="Q7" s="56">
        <f t="shared" ref="Q7:Q9" si="7">O7/SUM(O$6:O$9)</f>
        <v>0.27088600226728915</v>
      </c>
    </row>
    <row r="8" spans="1:21" x14ac:dyDescent="0.2">
      <c r="A8">
        <v>2015</v>
      </c>
      <c r="B8" t="s">
        <v>50</v>
      </c>
      <c r="C8" t="s">
        <v>58</v>
      </c>
      <c r="D8" s="49">
        <v>-4.2306704128571804</v>
      </c>
      <c r="E8" s="49">
        <v>-4.0588825386060901</v>
      </c>
      <c r="F8" s="49">
        <v>8.2143788130348607</v>
      </c>
      <c r="G8" s="70"/>
      <c r="H8" s="49">
        <v>10.789603</v>
      </c>
      <c r="L8" s="4">
        <f>-2*LN(H8/M8) +2*N8</f>
        <v>8.2126473290440067</v>
      </c>
      <c r="M8">
        <v>12</v>
      </c>
      <c r="N8">
        <v>4</v>
      </c>
      <c r="O8">
        <f>1/EXP(-0.5*L8)</f>
        <v>60.72306834623398</v>
      </c>
      <c r="P8">
        <f t="shared" si="3"/>
        <v>0.11218420644763077</v>
      </c>
      <c r="Q8" s="56">
        <f t="shared" si="7"/>
        <v>0.22547706664667505</v>
      </c>
    </row>
    <row r="9" spans="1:21" ht="17" thickBot="1" x14ac:dyDescent="0.25">
      <c r="A9">
        <v>2015</v>
      </c>
      <c r="B9" t="s">
        <v>12</v>
      </c>
      <c r="C9" t="s">
        <v>60</v>
      </c>
      <c r="D9" s="49">
        <v>-1.7784413989271</v>
      </c>
      <c r="E9" s="49">
        <v>-1.57366579952151</v>
      </c>
      <c r="F9" s="49">
        <v>6.9977668704683902</v>
      </c>
      <c r="G9" s="70"/>
      <c r="H9">
        <v>9.6609365999999994</v>
      </c>
      <c r="L9" s="4">
        <f>-2*LN(H9/M9) +2*N9</f>
        <v>8.4336320994836278</v>
      </c>
      <c r="M9">
        <v>12</v>
      </c>
      <c r="N9">
        <v>4</v>
      </c>
      <c r="O9">
        <f>1/EXP(-0.5*L9)</f>
        <v>67.817213539909844</v>
      </c>
      <c r="P9">
        <f t="shared" si="3"/>
        <v>0.12529044548744633</v>
      </c>
      <c r="Q9" s="57">
        <f t="shared" si="7"/>
        <v>0.25181906635451501</v>
      </c>
    </row>
    <row r="10" spans="1:21" x14ac:dyDescent="0.2">
      <c r="D10" s="70"/>
      <c r="E10" s="70"/>
      <c r="F10" s="70"/>
      <c r="G10" s="70"/>
      <c r="H10" s="2"/>
      <c r="K10" s="2"/>
      <c r="L10" s="4"/>
      <c r="P10">
        <f>SUM(P2:P9)</f>
        <v>1</v>
      </c>
      <c r="Q10">
        <f>SUM(Q2:Q9)</f>
        <v>2</v>
      </c>
    </row>
    <row r="11" spans="1:21" x14ac:dyDescent="0.2">
      <c r="D11" s="70"/>
      <c r="E11" s="70"/>
      <c r="F11" s="70"/>
      <c r="G11" s="70"/>
      <c r="H11" s="2"/>
      <c r="K11" s="2"/>
      <c r="L11" s="2"/>
    </row>
    <row r="12" spans="1:21" x14ac:dyDescent="0.2">
      <c r="A12">
        <v>2015</v>
      </c>
      <c r="B12" t="s">
        <v>19</v>
      </c>
      <c r="C12" t="s">
        <v>8</v>
      </c>
      <c r="D12" s="49">
        <v>-4.7633611</v>
      </c>
      <c r="E12" s="49">
        <v>-4.9752089000000002</v>
      </c>
      <c r="F12" s="49">
        <v>11.230754900000001</v>
      </c>
      <c r="G12" s="49">
        <v>0.20130970000000001</v>
      </c>
      <c r="H12">
        <v>11.158575000000001</v>
      </c>
      <c r="I12" s="7">
        <v>0.58643000000000001</v>
      </c>
      <c r="K12" s="4"/>
      <c r="L12" s="4">
        <f t="shared" ref="L12:L19" si="8">-2*LN(H12/M12) +2*N12</f>
        <v>8.1453967783194141</v>
      </c>
      <c r="M12">
        <v>12</v>
      </c>
      <c r="N12">
        <v>4</v>
      </c>
      <c r="O12">
        <f>1/EXP(-0.5*L12)</f>
        <v>58.715185442382271</v>
      </c>
      <c r="P12">
        <f>O12/SUM(O$12:O$19)</f>
        <v>0.12497068485367734</v>
      </c>
      <c r="R12">
        <f>$P12*D12</f>
        <v>-0.59528049887236578</v>
      </c>
      <c r="S12">
        <f t="shared" ref="S12:U19" si="9">$P12*E12</f>
        <v>-0.62175526352311072</v>
      </c>
      <c r="T12">
        <f t="shared" si="9"/>
        <v>1.4035151312767926</v>
      </c>
      <c r="U12">
        <f t="shared" si="9"/>
        <v>2.5157811076688328E-2</v>
      </c>
    </row>
    <row r="13" spans="1:21" x14ac:dyDescent="0.2">
      <c r="A13">
        <v>2015</v>
      </c>
      <c r="B13" t="s">
        <v>19</v>
      </c>
      <c r="C13" t="s">
        <v>32</v>
      </c>
      <c r="D13" s="49">
        <v>-4.7526600999999999</v>
      </c>
      <c r="E13" s="49">
        <v>-4.9359840000000004</v>
      </c>
      <c r="F13" s="49">
        <v>8.4337748999999995</v>
      </c>
      <c r="G13" s="49">
        <v>0.21860778</v>
      </c>
      <c r="H13" s="49">
        <v>11.152422</v>
      </c>
      <c r="I13" s="2"/>
      <c r="K13" s="4"/>
      <c r="L13" s="4">
        <f>-2*LN(H14/M13) +2*N13</f>
        <v>8.1437519042883864</v>
      </c>
      <c r="M13">
        <v>12</v>
      </c>
      <c r="N13">
        <v>4</v>
      </c>
      <c r="O13">
        <f t="shared" ref="O13:O19" si="10">1/EXP(-0.5*L13)</f>
        <v>58.666915752612304</v>
      </c>
      <c r="P13">
        <f t="shared" ref="P13:P19" si="11">O13/SUM(O$12:O$19)</f>
        <v>0.12486794659026595</v>
      </c>
      <c r="R13">
        <f t="shared" ref="R13:R19" si="12">$P13*D13</f>
        <v>-0.59345490752848806</v>
      </c>
      <c r="S13">
        <f t="shared" si="9"/>
        <v>-0.61634618648240735</v>
      </c>
      <c r="T13">
        <f t="shared" si="9"/>
        <v>1.0531081537675255</v>
      </c>
      <c r="U13">
        <f t="shared" si="9"/>
        <v>2.7297104597256611E-2</v>
      </c>
    </row>
    <row r="14" spans="1:21" x14ac:dyDescent="0.2">
      <c r="A14">
        <v>2015</v>
      </c>
      <c r="B14" t="s">
        <v>20</v>
      </c>
      <c r="C14" t="s">
        <v>8</v>
      </c>
      <c r="D14" s="49">
        <v>-4.7778355000000001</v>
      </c>
      <c r="E14" s="49">
        <v>-4.9794122999999999</v>
      </c>
      <c r="F14" s="49">
        <v>2.2445398000000001</v>
      </c>
      <c r="G14" s="49">
        <v>0.20142868999999999</v>
      </c>
      <c r="H14">
        <v>11.167756000000001</v>
      </c>
      <c r="I14" s="7">
        <v>0.633525</v>
      </c>
      <c r="K14" s="4"/>
      <c r="L14" s="4">
        <f>-2*LN(H15/M14) +2*N14</f>
        <v>8.1458294968618912</v>
      </c>
      <c r="M14">
        <v>12</v>
      </c>
      <c r="N14">
        <v>4</v>
      </c>
      <c r="O14">
        <f t="shared" si="10"/>
        <v>58.727890391482426</v>
      </c>
      <c r="P14">
        <f t="shared" si="11"/>
        <v>0.12499772634521167</v>
      </c>
      <c r="R14">
        <f t="shared" si="12"/>
        <v>-0.59721857435143755</v>
      </c>
      <c r="S14">
        <f t="shared" si="9"/>
        <v>-0.62241521603538097</v>
      </c>
      <c r="T14">
        <f t="shared" si="9"/>
        <v>0.28056237169133613</v>
      </c>
      <c r="U14">
        <f t="shared" si="9"/>
        <v>2.5178128270694475E-2</v>
      </c>
    </row>
    <row r="15" spans="1:21" x14ac:dyDescent="0.2">
      <c r="A15">
        <v>2015</v>
      </c>
      <c r="B15" t="s">
        <v>20</v>
      </c>
      <c r="C15" t="s">
        <v>31</v>
      </c>
      <c r="D15" s="49">
        <v>-4.7596616000000003</v>
      </c>
      <c r="E15" s="49">
        <v>-4.9696628</v>
      </c>
      <c r="F15" s="49">
        <v>9.6727001999999995</v>
      </c>
      <c r="G15" s="49">
        <v>0.22231628000000001</v>
      </c>
      <c r="H15" s="49">
        <v>11.156161000000001</v>
      </c>
      <c r="I15" s="2"/>
      <c r="K15" s="4"/>
      <c r="L15" s="4">
        <f t="shared" si="8"/>
        <v>8.1458294968618912</v>
      </c>
      <c r="M15">
        <v>12</v>
      </c>
      <c r="N15">
        <v>4</v>
      </c>
      <c r="O15">
        <f t="shared" si="10"/>
        <v>58.727890391482426</v>
      </c>
      <c r="P15">
        <f t="shared" si="11"/>
        <v>0.12499772634521167</v>
      </c>
      <c r="R15">
        <f t="shared" si="12"/>
        <v>-0.59494687817261238</v>
      </c>
      <c r="S15">
        <f t="shared" si="9"/>
        <v>-0.62119655070237845</v>
      </c>
      <c r="T15">
        <f t="shared" si="9"/>
        <v>1.2090655326188742</v>
      </c>
      <c r="U15">
        <f t="shared" si="9"/>
        <v>2.7789029529525455E-2</v>
      </c>
    </row>
    <row r="16" spans="1:21" x14ac:dyDescent="0.2">
      <c r="A16">
        <v>2015</v>
      </c>
      <c r="B16" t="s">
        <v>29</v>
      </c>
      <c r="C16" t="s">
        <v>8</v>
      </c>
      <c r="D16" s="49">
        <v>-4.7246644</v>
      </c>
      <c r="E16" s="49">
        <v>-4.8870800000000001</v>
      </c>
      <c r="F16" s="49">
        <v>6.9788454</v>
      </c>
      <c r="G16" s="49">
        <v>0.20065348</v>
      </c>
      <c r="H16">
        <v>11.134297</v>
      </c>
      <c r="I16" s="7">
        <v>0.60975500000000005</v>
      </c>
      <c r="K16" s="4"/>
      <c r="L16" s="4">
        <f t="shared" si="8"/>
        <v>8.1497529706661176</v>
      </c>
      <c r="M16">
        <v>12</v>
      </c>
      <c r="N16">
        <v>4</v>
      </c>
      <c r="O16">
        <f t="shared" si="10"/>
        <v>58.843212139727449</v>
      </c>
      <c r="P16">
        <f t="shared" si="11"/>
        <v>0.12524317967637497</v>
      </c>
      <c r="R16">
        <f t="shared" si="12"/>
        <v>-0.59173199235977236</v>
      </c>
      <c r="S16">
        <f t="shared" si="9"/>
        <v>-0.61207343853281859</v>
      </c>
      <c r="T16">
        <f t="shared" si="9"/>
        <v>0.87405278836584288</v>
      </c>
      <c r="U16">
        <f t="shared" si="9"/>
        <v>2.513047984832991E-2</v>
      </c>
    </row>
    <row r="17" spans="1:22" x14ac:dyDescent="0.2">
      <c r="A17">
        <v>2015</v>
      </c>
      <c r="B17" t="s">
        <v>29</v>
      </c>
      <c r="C17" t="s">
        <v>31</v>
      </c>
      <c r="D17" s="49">
        <v>-4.7578364999999998</v>
      </c>
      <c r="E17" s="49">
        <v>-4.9314665</v>
      </c>
      <c r="F17" s="49">
        <v>6.2802933999999997</v>
      </c>
      <c r="G17" s="49">
        <v>0.22183739</v>
      </c>
      <c r="H17">
        <v>11.156243</v>
      </c>
      <c r="I17" s="2"/>
      <c r="K17" s="4"/>
      <c r="L17" s="4">
        <f t="shared" si="8"/>
        <v>8.1458147965185308</v>
      </c>
      <c r="M17">
        <v>12</v>
      </c>
      <c r="N17">
        <v>4</v>
      </c>
      <c r="O17">
        <f t="shared" si="10"/>
        <v>58.727458732992019</v>
      </c>
      <c r="P17">
        <f t="shared" si="11"/>
        <v>0.1249968075938399</v>
      </c>
      <c r="R17">
        <f t="shared" si="12"/>
        <v>-0.59471437355344858</v>
      </c>
      <c r="S17">
        <f t="shared" si="9"/>
        <v>-0.61641756925596702</v>
      </c>
      <c r="T17">
        <f t="shared" si="9"/>
        <v>0.78501662575266251</v>
      </c>
      <c r="U17">
        <f t="shared" si="9"/>
        <v>2.7728965554949622E-2</v>
      </c>
    </row>
    <row r="18" spans="1:22" x14ac:dyDescent="0.2">
      <c r="A18">
        <v>2015</v>
      </c>
      <c r="B18" t="s">
        <v>30</v>
      </c>
      <c r="C18" t="s">
        <v>8</v>
      </c>
      <c r="D18" s="49">
        <v>-4.7768413000000001</v>
      </c>
      <c r="E18" s="49">
        <v>-4.9196162000000001</v>
      </c>
      <c r="F18" s="49">
        <v>3.5433583</v>
      </c>
      <c r="G18" s="49">
        <v>0.20008159</v>
      </c>
      <c r="H18" s="49">
        <v>11.169886999999999</v>
      </c>
      <c r="I18" s="7">
        <v>0.61509000000000003</v>
      </c>
      <c r="K18" s="4"/>
      <c r="L18" s="4">
        <f t="shared" si="8"/>
        <v>8.1433703062824616</v>
      </c>
      <c r="M18">
        <v>12</v>
      </c>
      <c r="N18">
        <v>4</v>
      </c>
      <c r="O18">
        <f t="shared" si="10"/>
        <v>58.655723231374743</v>
      </c>
      <c r="P18">
        <f t="shared" si="11"/>
        <v>0.12484412418327262</v>
      </c>
      <c r="R18">
        <f t="shared" si="12"/>
        <v>-0.5963605684609854</v>
      </c>
      <c r="S18">
        <f t="shared" si="9"/>
        <v>-0.61418517580683973</v>
      </c>
      <c r="T18">
        <f t="shared" si="9"/>
        <v>0.44236746363102974</v>
      </c>
      <c r="U18">
        <f t="shared" si="9"/>
        <v>2.4979010868746637E-2</v>
      </c>
    </row>
    <row r="19" spans="1:22" ht="17" thickBot="1" x14ac:dyDescent="0.25">
      <c r="A19" s="15">
        <v>2015</v>
      </c>
      <c r="B19" s="16" t="s">
        <v>30</v>
      </c>
      <c r="C19" s="16" t="s">
        <v>31</v>
      </c>
      <c r="D19" s="63">
        <v>-4.7485900000000001</v>
      </c>
      <c r="E19" s="63">
        <v>-4.9594053000000002</v>
      </c>
      <c r="F19" s="63">
        <v>5.5468601</v>
      </c>
      <c r="G19" s="63">
        <v>0.21831422</v>
      </c>
      <c r="H19" s="16">
        <v>11.148662</v>
      </c>
      <c r="I19" s="16"/>
      <c r="J19" s="16"/>
      <c r="K19" s="65"/>
      <c r="L19" s="65">
        <f t="shared" si="8"/>
        <v>8.1471743181648968</v>
      </c>
      <c r="M19" s="16">
        <v>12</v>
      </c>
      <c r="N19">
        <v>4</v>
      </c>
      <c r="O19" s="16">
        <f t="shared" si="10"/>
        <v>58.767392929997399</v>
      </c>
      <c r="P19" s="16">
        <f t="shared" si="11"/>
        <v>0.12508180441214581</v>
      </c>
      <c r="R19">
        <f t="shared" si="12"/>
        <v>-0.59396220561347146</v>
      </c>
      <c r="S19">
        <f t="shared" si="9"/>
        <v>-0.62033136373515929</v>
      </c>
      <c r="T19">
        <f t="shared" si="9"/>
        <v>0.69381127012973554</v>
      </c>
      <c r="U19">
        <f t="shared" si="9"/>
        <v>2.7307136566430173E-2</v>
      </c>
    </row>
    <row r="20" spans="1:22" x14ac:dyDescent="0.2">
      <c r="A20" s="11"/>
      <c r="D20" s="70"/>
      <c r="E20" s="70"/>
      <c r="F20" s="70"/>
      <c r="G20" s="70"/>
      <c r="I20" s="7"/>
      <c r="R20" t="s">
        <v>43</v>
      </c>
    </row>
    <row r="21" spans="1:22" x14ac:dyDescent="0.2">
      <c r="A21" s="11">
        <v>2015</v>
      </c>
      <c r="B21" t="s">
        <v>33</v>
      </c>
      <c r="D21" s="70"/>
      <c r="E21" s="70"/>
      <c r="F21" s="70"/>
      <c r="G21" s="70"/>
      <c r="I21" s="7"/>
      <c r="Q21" s="1" t="s">
        <v>5</v>
      </c>
      <c r="R21" s="12">
        <f>SUM(R12:R19)</f>
        <v>-4.7576699989125819</v>
      </c>
      <c r="S21" s="12">
        <f t="shared" ref="S21:U21" si="13">SUM(S12:S19)</f>
        <v>-4.9447207640740629</v>
      </c>
      <c r="T21" s="12">
        <f t="shared" si="13"/>
        <v>6.7414993372337992</v>
      </c>
      <c r="U21" s="12">
        <f t="shared" si="13"/>
        <v>0.21056766631262119</v>
      </c>
    </row>
    <row r="22" spans="1:22" x14ac:dyDescent="0.2">
      <c r="A22" s="11">
        <v>2015</v>
      </c>
      <c r="B22" t="s">
        <v>13</v>
      </c>
      <c r="C22" t="s">
        <v>8</v>
      </c>
      <c r="D22" s="78">
        <v>-4.6575158999999999</v>
      </c>
      <c r="E22" s="78">
        <v>-2.8981366999999998</v>
      </c>
      <c r="F22">
        <v>3.1868924999999999</v>
      </c>
      <c r="G22" s="78">
        <v>0.20072570000000001</v>
      </c>
      <c r="H22">
        <v>1.0197846999999999E-3</v>
      </c>
      <c r="I22" s="7"/>
      <c r="J22" s="4"/>
      <c r="K22" s="4"/>
      <c r="L22" s="4">
        <f t="shared" ref="L22" si="14">-2*LN(H22/M22) +2*N22</f>
        <v>25.935210588154707</v>
      </c>
      <c r="M22">
        <v>8</v>
      </c>
      <c r="N22">
        <v>4</v>
      </c>
      <c r="O22">
        <f>1/EXP(-0.5*L22)</f>
        <v>428311.19182819076</v>
      </c>
      <c r="P22">
        <f>O22/SUM(O$22:O$24)</f>
        <v>1.0591061207785779E-2</v>
      </c>
      <c r="Q22" s="1" t="s">
        <v>6</v>
      </c>
      <c r="R22" s="12">
        <f>STDEV(D12:D19)</f>
        <v>1.6934677235731246E-2</v>
      </c>
      <c r="S22" s="12">
        <f t="shared" ref="S22:U22" si="15">STDEV(E12:E19)</f>
        <v>3.2016675612918585E-2</v>
      </c>
      <c r="T22" s="12">
        <f t="shared" si="15"/>
        <v>3.0179488929374707</v>
      </c>
      <c r="U22" s="12">
        <f t="shared" si="15"/>
        <v>1.046878915813427E-2</v>
      </c>
    </row>
    <row r="23" spans="1:22" x14ac:dyDescent="0.2">
      <c r="A23">
        <v>2015</v>
      </c>
      <c r="B23" t="s">
        <v>13</v>
      </c>
      <c r="C23" t="s">
        <v>31</v>
      </c>
      <c r="D23" s="78">
        <v>-4.6344318500000004</v>
      </c>
      <c r="E23" s="78">
        <v>-2.7759325800000001</v>
      </c>
      <c r="F23">
        <v>4.5086474499999998</v>
      </c>
      <c r="G23">
        <v>0.20007673000000001</v>
      </c>
      <c r="H23">
        <v>4.0209099999999998E-4</v>
      </c>
      <c r="J23" s="4"/>
      <c r="K23" s="4"/>
      <c r="L23" s="4">
        <f t="shared" ref="L23:L24" si="16">-2*LN(H23/M23) +2*N23</f>
        <v>27.796547336966583</v>
      </c>
      <c r="M23">
        <v>8</v>
      </c>
      <c r="N23">
        <v>4</v>
      </c>
      <c r="O23">
        <f>1/EXP(-0.5*L23)</f>
        <v>1086284.4487072681</v>
      </c>
      <c r="P23">
        <f t="shared" ref="P23" si="17">O23/SUM(O$22:O$24)</f>
        <v>2.6861089097899384E-2</v>
      </c>
      <c r="Q23" s="1" t="s">
        <v>28</v>
      </c>
      <c r="R23" s="12">
        <f>SQRT(EXP(R22^2)-1)</f>
        <v>1.6935891453902292E-2</v>
      </c>
      <c r="S23" s="12">
        <f t="shared" ref="S23:U23" si="18">SQRT(EXP(S22^2)-1)</f>
        <v>3.2024882178918926E-2</v>
      </c>
      <c r="T23" s="12">
        <f t="shared" si="18"/>
        <v>95.007170714763589</v>
      </c>
      <c r="U23" s="129">
        <f t="shared" si="18"/>
        <v>1.0469075997852769E-2</v>
      </c>
    </row>
    <row r="24" spans="1:22" ht="17" thickBot="1" x14ac:dyDescent="0.25">
      <c r="A24" s="59">
        <v>2015</v>
      </c>
      <c r="B24" s="59" t="s">
        <v>13</v>
      </c>
      <c r="C24" s="59" t="s">
        <v>72</v>
      </c>
      <c r="D24" s="62">
        <v>-5.3873001699999996</v>
      </c>
      <c r="E24" s="59">
        <v>-6.8105000000000002</v>
      </c>
      <c r="F24" s="59">
        <v>8.1349</v>
      </c>
      <c r="G24" s="73"/>
      <c r="H24" s="61">
        <v>1.5479696000000001E-6</v>
      </c>
      <c r="J24" s="4"/>
      <c r="K24" s="4"/>
      <c r="L24" s="4">
        <f t="shared" si="16"/>
        <v>34.954357419801156</v>
      </c>
      <c r="M24">
        <v>3</v>
      </c>
      <c r="N24">
        <v>3</v>
      </c>
      <c r="O24">
        <f>1/EXP(-0.5*L24)</f>
        <v>38926223.596098498</v>
      </c>
      <c r="P24">
        <f t="shared" ref="P24" si="19">O24/SUM(O$22:O$24)</f>
        <v>0.96254784969431484</v>
      </c>
      <c r="Q24" s="1"/>
      <c r="R24" s="4"/>
      <c r="S24" s="4"/>
      <c r="T24" s="4"/>
      <c r="U24" s="4"/>
    </row>
    <row r="25" spans="1:22" ht="17" thickTop="1" x14ac:dyDescent="0.2">
      <c r="A25">
        <v>2015</v>
      </c>
      <c r="B25" t="s">
        <v>13</v>
      </c>
      <c r="C25" t="s">
        <v>75</v>
      </c>
      <c r="D25">
        <v>-5.6678091000000004</v>
      </c>
      <c r="E25">
        <v>-2.7386371</v>
      </c>
      <c r="F25">
        <v>-2.0851402999999999</v>
      </c>
      <c r="G25" s="70"/>
      <c r="H25" s="2">
        <v>2.2470106E-18</v>
      </c>
      <c r="I25" s="2"/>
      <c r="Q25" s="1"/>
      <c r="R25" s="4"/>
      <c r="S25" s="4"/>
      <c r="T25" s="4"/>
      <c r="U25" s="4"/>
    </row>
    <row r="26" spans="1:22" x14ac:dyDescent="0.2">
      <c r="A26" s="11"/>
      <c r="D26" s="70"/>
      <c r="E26" s="70"/>
      <c r="F26" s="70"/>
      <c r="G26" s="70"/>
      <c r="I26" s="7"/>
      <c r="Q26" s="1"/>
      <c r="R26" s="21"/>
      <c r="S26" s="21"/>
      <c r="T26" s="21"/>
      <c r="U26" s="21"/>
    </row>
    <row r="27" spans="1:22" x14ac:dyDescent="0.2">
      <c r="A27" s="11">
        <v>2015</v>
      </c>
      <c r="B27" t="s">
        <v>14</v>
      </c>
      <c r="C27" t="s">
        <v>8</v>
      </c>
      <c r="D27">
        <v>-3.7373712000000001</v>
      </c>
      <c r="E27">
        <v>-2.3113418000000001</v>
      </c>
      <c r="F27">
        <v>3.2312012000000001</v>
      </c>
      <c r="G27">
        <v>0.20109779999999999</v>
      </c>
      <c r="H27">
        <v>5.8393676999999998E-2</v>
      </c>
      <c r="I27" s="7"/>
      <c r="K27" s="4"/>
      <c r="L27" s="4">
        <f t="shared" ref="L27:L29" si="20">-2*LN(H27/M27) +2*N27</f>
        <v>18.075544485787596</v>
      </c>
      <c r="M27">
        <v>9</v>
      </c>
      <c r="N27">
        <v>4</v>
      </c>
      <c r="O27">
        <f>1/EXP(-0.5*L27)</f>
        <v>8415.0095617081552</v>
      </c>
      <c r="P27">
        <f>O27/SUM(O$27:O$29)</f>
        <v>4.1139766725921243E-10</v>
      </c>
      <c r="Q27" s="1"/>
      <c r="R27" s="50"/>
      <c r="V27" s="49"/>
    </row>
    <row r="28" spans="1:22" x14ac:dyDescent="0.2">
      <c r="A28">
        <v>2015</v>
      </c>
      <c r="B28" t="s">
        <v>14</v>
      </c>
      <c r="C28" t="s">
        <v>31</v>
      </c>
      <c r="D28">
        <v>-3.7373712000000001</v>
      </c>
      <c r="E28">
        <v>-2.3113418000000001</v>
      </c>
      <c r="F28">
        <v>3.2312012000000001</v>
      </c>
      <c r="G28">
        <v>0.20109779999999999</v>
      </c>
      <c r="H28">
        <v>5.8393676999999998E-2</v>
      </c>
      <c r="I28" s="7"/>
      <c r="K28" s="4"/>
      <c r="L28" s="4">
        <f t="shared" si="20"/>
        <v>18.075544485787596</v>
      </c>
      <c r="M28">
        <v>9</v>
      </c>
      <c r="N28">
        <v>4</v>
      </c>
      <c r="O28">
        <f>1/EXP(-0.5*L28)</f>
        <v>8415.0095617081552</v>
      </c>
      <c r="P28">
        <f t="shared" ref="P28:P29" si="21">O28/SUM(O$27:O$29)</f>
        <v>4.1139766725921243E-10</v>
      </c>
      <c r="R28" s="50"/>
      <c r="V28" s="49"/>
    </row>
    <row r="29" spans="1:22" ht="17" thickBot="1" x14ac:dyDescent="0.25">
      <c r="A29" s="59">
        <v>2015</v>
      </c>
      <c r="B29" s="59" t="s">
        <v>14</v>
      </c>
      <c r="C29" s="59" t="s">
        <v>72</v>
      </c>
      <c r="D29" s="59">
        <v>-4.5527006800000001</v>
      </c>
      <c r="E29" s="59">
        <v>-3.1576688599999998</v>
      </c>
      <c r="F29" s="59">
        <v>0.23316104000000001</v>
      </c>
      <c r="G29" s="73"/>
      <c r="H29" s="61">
        <v>2.9458587000000002E-12</v>
      </c>
      <c r="K29" s="4"/>
      <c r="L29" s="4">
        <f t="shared" si="20"/>
        <v>61.298466102093236</v>
      </c>
      <c r="M29">
        <v>3</v>
      </c>
      <c r="N29">
        <v>3</v>
      </c>
      <c r="O29">
        <f>1/EXP(-0.5*L29)</f>
        <v>20454684662765.031</v>
      </c>
      <c r="P29">
        <f t="shared" si="21"/>
        <v>0.99999999917720461</v>
      </c>
      <c r="Q29" s="50"/>
      <c r="R29" s="50"/>
      <c r="V29" s="49"/>
    </row>
    <row r="30" spans="1:22" ht="17" thickTop="1" x14ac:dyDescent="0.2">
      <c r="A30">
        <v>2015</v>
      </c>
      <c r="B30" t="s">
        <v>14</v>
      </c>
      <c r="C30" t="s">
        <v>75</v>
      </c>
      <c r="D30">
        <v>-4.6654145400000004</v>
      </c>
      <c r="E30">
        <v>-3.3456168900000001</v>
      </c>
      <c r="F30">
        <v>0.88903995000000002</v>
      </c>
      <c r="G30" s="70"/>
      <c r="H30" s="2">
        <v>7.2230034000000004E-17</v>
      </c>
      <c r="I30" s="7"/>
      <c r="Q30" s="50"/>
      <c r="R30" s="50"/>
      <c r="V30" s="49"/>
    </row>
    <row r="31" spans="1:22" x14ac:dyDescent="0.2">
      <c r="A31" s="11"/>
      <c r="D31" s="70"/>
      <c r="E31" s="70"/>
      <c r="F31" s="70"/>
      <c r="G31" s="70"/>
      <c r="I31" s="7"/>
      <c r="Q31" s="50"/>
      <c r="R31" s="50"/>
    </row>
    <row r="32" spans="1:22" x14ac:dyDescent="0.2">
      <c r="A32" s="11">
        <v>2015</v>
      </c>
      <c r="B32" t="s">
        <v>24</v>
      </c>
      <c r="C32" t="s">
        <v>36</v>
      </c>
      <c r="D32" s="49">
        <v>-0.63404218000000001</v>
      </c>
      <c r="E32" s="49">
        <v>-2.5601546000000002</v>
      </c>
      <c r="F32" s="49">
        <v>7.5013338000000003</v>
      </c>
      <c r="G32" s="88"/>
      <c r="H32" s="53">
        <v>1.1709366999999999</v>
      </c>
      <c r="I32" s="7"/>
      <c r="L32" s="4">
        <f>-2*LN(H32) +2*N32</f>
        <v>7.6843919464152028</v>
      </c>
      <c r="M32">
        <v>3</v>
      </c>
      <c r="N32">
        <v>4</v>
      </c>
      <c r="O32">
        <f t="shared" ref="O32:O35" si="22">1/EXP(-0.5*L32)</f>
        <v>46.627755397148498</v>
      </c>
      <c r="P32">
        <f>O32/SUM(O$32:$O$35)</f>
        <v>0.29162013035995393</v>
      </c>
      <c r="Q32" s="50"/>
      <c r="R32" s="50"/>
    </row>
    <row r="33" spans="1:21" x14ac:dyDescent="0.2">
      <c r="A33" s="11">
        <v>2015</v>
      </c>
      <c r="B33" t="s">
        <v>24</v>
      </c>
      <c r="C33" t="s">
        <v>35</v>
      </c>
      <c r="D33" s="49">
        <v>-0.44564788999999999</v>
      </c>
      <c r="E33" s="49">
        <v>-2.5348378999999999</v>
      </c>
      <c r="F33" s="49">
        <v>3.4839897</v>
      </c>
      <c r="G33" s="88"/>
      <c r="H33" s="53">
        <v>1.0496772999999999</v>
      </c>
      <c r="I33" s="7"/>
      <c r="K33" s="4"/>
      <c r="L33" s="4">
        <f t="shared" ref="L33:L47" si="23">-2*LN(H33) +2*N33</f>
        <v>7.9030344328009372</v>
      </c>
      <c r="M33">
        <v>3</v>
      </c>
      <c r="N33">
        <v>4</v>
      </c>
      <c r="O33">
        <f t="shared" si="22"/>
        <v>52.01422383159494</v>
      </c>
      <c r="P33">
        <f>O33/SUM(O$32:$O$35)</f>
        <v>0.32530827626476649</v>
      </c>
      <c r="Q33" s="50"/>
      <c r="R33" s="50"/>
    </row>
    <row r="34" spans="1:21" x14ac:dyDescent="0.2">
      <c r="A34" s="11">
        <v>2015</v>
      </c>
      <c r="B34" t="s">
        <v>24</v>
      </c>
      <c r="C34" t="s">
        <v>45</v>
      </c>
      <c r="D34" s="49">
        <v>-0.54615769000000003</v>
      </c>
      <c r="E34" s="49">
        <v>-2.5324841999999999</v>
      </c>
      <c r="F34" s="49">
        <v>10.6983701</v>
      </c>
      <c r="G34" s="88"/>
      <c r="H34" s="53">
        <v>0.99552309000000005</v>
      </c>
      <c r="I34" s="7"/>
      <c r="K34" s="4"/>
      <c r="L34" s="4">
        <f t="shared" si="23"/>
        <v>8.0089739227443708</v>
      </c>
      <c r="M34">
        <v>3</v>
      </c>
      <c r="N34">
        <v>4</v>
      </c>
      <c r="O34">
        <f t="shared" si="22"/>
        <v>54.843680253708868</v>
      </c>
      <c r="P34">
        <f>O34/SUM(O$32:$O$35)</f>
        <v>0.34300431253408115</v>
      </c>
      <c r="Q34" s="50"/>
      <c r="R34" s="50"/>
    </row>
    <row r="35" spans="1:21" ht="17" thickBot="1" x14ac:dyDescent="0.25">
      <c r="A35" s="58">
        <v>2015</v>
      </c>
      <c r="B35" s="59" t="s">
        <v>24</v>
      </c>
      <c r="C35" s="59" t="s">
        <v>61</v>
      </c>
      <c r="D35" s="60">
        <v>-1.48163399</v>
      </c>
      <c r="E35" s="60">
        <v>-7.3641490999999997</v>
      </c>
      <c r="F35" s="60">
        <v>4.4277324</v>
      </c>
      <c r="G35" s="105"/>
      <c r="H35" s="68">
        <v>8.5223829999999996</v>
      </c>
      <c r="I35" s="7"/>
      <c r="K35" s="4"/>
      <c r="L35" s="4">
        <f t="shared" si="23"/>
        <v>3.7146080068608072</v>
      </c>
      <c r="M35">
        <v>5</v>
      </c>
      <c r="N35">
        <v>4</v>
      </c>
      <c r="O35">
        <f t="shared" si="22"/>
        <v>6.4064417233001896</v>
      </c>
      <c r="P35">
        <f>O35/SUM(O$32:$O$35)</f>
        <v>4.0067280841198316E-2</v>
      </c>
      <c r="Q35" s="50"/>
      <c r="R35" s="50"/>
    </row>
    <row r="36" spans="1:21" ht="17" thickTop="1" x14ac:dyDescent="0.2">
      <c r="A36" s="11">
        <v>2015</v>
      </c>
      <c r="B36" t="s">
        <v>24</v>
      </c>
      <c r="C36" t="s">
        <v>75</v>
      </c>
      <c r="D36" s="78">
        <v>-0.45775136</v>
      </c>
      <c r="E36" s="78">
        <v>-1.72190694</v>
      </c>
      <c r="F36" s="78">
        <v>3.5571723199999998</v>
      </c>
      <c r="G36" s="70"/>
      <c r="H36" s="2">
        <v>9.8843006999999993E-9</v>
      </c>
      <c r="K36" s="4"/>
      <c r="L36" s="4"/>
      <c r="Q36" s="50"/>
      <c r="R36" s="50"/>
    </row>
    <row r="37" spans="1:21" x14ac:dyDescent="0.2">
      <c r="D37" s="88"/>
      <c r="E37" s="88"/>
      <c r="F37" s="88"/>
      <c r="G37" s="70"/>
      <c r="K37" s="4"/>
      <c r="L37" s="4"/>
      <c r="Q37" s="50"/>
      <c r="R37" s="50"/>
    </row>
    <row r="38" spans="1:21" x14ac:dyDescent="0.2">
      <c r="A38">
        <v>2015</v>
      </c>
      <c r="B38" t="s">
        <v>25</v>
      </c>
      <c r="C38" t="s">
        <v>36</v>
      </c>
      <c r="D38" s="49">
        <v>-9.9432635000000005</v>
      </c>
      <c r="E38" s="49">
        <v>-1.44582349</v>
      </c>
      <c r="F38" s="49">
        <v>8.3613511999999997</v>
      </c>
      <c r="G38" s="70"/>
      <c r="H38" s="2">
        <v>0.37031023000000002</v>
      </c>
      <c r="L38" s="4">
        <f t="shared" si="23"/>
        <v>9.9868283303903613</v>
      </c>
      <c r="M38">
        <v>3</v>
      </c>
      <c r="N38">
        <v>4</v>
      </c>
      <c r="O38">
        <f t="shared" ref="O38:O41" si="24">1/EXP(-0.5*L38)</f>
        <v>147.43894607811467</v>
      </c>
      <c r="P38">
        <f>O38/SUM(O$38:$O$41)</f>
        <v>1.2379308051825716E-2</v>
      </c>
      <c r="Q38" s="50"/>
      <c r="R38" s="50"/>
      <c r="S38" s="49"/>
      <c r="T38" s="49"/>
      <c r="U38" s="49"/>
    </row>
    <row r="39" spans="1:21" x14ac:dyDescent="0.2">
      <c r="A39" s="11">
        <v>2015</v>
      </c>
      <c r="B39" t="s">
        <v>25</v>
      </c>
      <c r="C39" t="s">
        <v>35</v>
      </c>
      <c r="D39" s="49">
        <v>-3.6522011000000001</v>
      </c>
      <c r="E39" s="49">
        <v>-1.4655128900000001</v>
      </c>
      <c r="F39" s="49">
        <v>5.6360089000000002</v>
      </c>
      <c r="G39" s="70"/>
      <c r="H39" s="2">
        <v>0.51914616000000002</v>
      </c>
      <c r="L39" s="4">
        <f t="shared" si="23"/>
        <v>9.3111396339323687</v>
      </c>
      <c r="M39">
        <v>3</v>
      </c>
      <c r="N39">
        <v>4</v>
      </c>
      <c r="O39">
        <f t="shared" si="24"/>
        <v>105.16913008302758</v>
      </c>
      <c r="P39">
        <f>O39/SUM(O$38:$O$41)</f>
        <v>8.8302385053034647E-3</v>
      </c>
    </row>
    <row r="40" spans="1:21" x14ac:dyDescent="0.2">
      <c r="A40" s="11">
        <v>2015</v>
      </c>
      <c r="B40" t="s">
        <v>25</v>
      </c>
      <c r="C40" t="s">
        <v>45</v>
      </c>
      <c r="D40" s="49">
        <v>-10.278736</v>
      </c>
      <c r="E40" s="49">
        <v>0.80698384999999995</v>
      </c>
      <c r="F40" s="49">
        <v>10.7935915</v>
      </c>
      <c r="G40" s="70"/>
      <c r="H40" s="2">
        <v>4.7031273000000002E-3</v>
      </c>
      <c r="L40" s="4">
        <f t="shared" si="23"/>
        <v>18.719055217113016</v>
      </c>
      <c r="M40">
        <v>3</v>
      </c>
      <c r="N40">
        <v>4</v>
      </c>
      <c r="O40">
        <f t="shared" si="24"/>
        <v>11608.903299968992</v>
      </c>
      <c r="P40">
        <f>O40/SUM(O$38:$O$41)</f>
        <v>0.97470983018308566</v>
      </c>
    </row>
    <row r="41" spans="1:21" ht="17" thickBot="1" x14ac:dyDescent="0.25">
      <c r="A41" s="58">
        <v>2015</v>
      </c>
      <c r="B41" s="59" t="s">
        <v>25</v>
      </c>
      <c r="C41" s="59" t="s">
        <v>61</v>
      </c>
      <c r="D41" s="60">
        <v>-3.6522011000000001</v>
      </c>
      <c r="E41" s="60">
        <v>-1.4655128900000001</v>
      </c>
      <c r="F41" s="60">
        <v>5.6360089000000002</v>
      </c>
      <c r="G41" s="73"/>
      <c r="H41" s="61">
        <v>1.1234029999999999</v>
      </c>
      <c r="K41" s="4"/>
      <c r="L41" s="4">
        <f t="shared" si="23"/>
        <v>7.7672750568454196</v>
      </c>
      <c r="M41">
        <v>5</v>
      </c>
      <c r="N41">
        <v>4</v>
      </c>
      <c r="O41">
        <f t="shared" si="24"/>
        <v>48.600680284051457</v>
      </c>
      <c r="P41">
        <f>O41/SUM(O$38:$O$41)</f>
        <v>4.0806232597851658E-3</v>
      </c>
    </row>
    <row r="42" spans="1:21" ht="17" thickTop="1" x14ac:dyDescent="0.2">
      <c r="A42" s="11">
        <v>2015</v>
      </c>
      <c r="B42" t="s">
        <v>25</v>
      </c>
      <c r="C42" t="s">
        <v>75</v>
      </c>
      <c r="D42">
        <v>-6.5</v>
      </c>
      <c r="E42">
        <v>-1.4938</v>
      </c>
      <c r="F42">
        <v>4.2873000000000001</v>
      </c>
      <c r="G42" s="70"/>
      <c r="H42" s="2">
        <v>0.39346630999999999</v>
      </c>
      <c r="K42" s="4"/>
      <c r="L42" s="4"/>
    </row>
    <row r="43" spans="1:21" x14ac:dyDescent="0.2">
      <c r="D43" s="88"/>
      <c r="E43" s="88"/>
      <c r="F43" s="88"/>
      <c r="G43" s="70"/>
      <c r="K43" s="4"/>
      <c r="L43" s="4"/>
    </row>
    <row r="44" spans="1:21" x14ac:dyDescent="0.2">
      <c r="A44">
        <v>2015</v>
      </c>
      <c r="B44" t="s">
        <v>34</v>
      </c>
      <c r="C44" t="s">
        <v>36</v>
      </c>
      <c r="D44" s="49">
        <v>-2.0539730999999999</v>
      </c>
      <c r="E44" s="49">
        <v>-1.3853671999999999</v>
      </c>
      <c r="F44" s="49">
        <v>7.2803506000000002</v>
      </c>
      <c r="G44" s="70"/>
      <c r="H44" s="2">
        <v>2.3892509000000002E-3</v>
      </c>
      <c r="K44" s="4"/>
      <c r="L44" s="4">
        <f t="shared" si="23"/>
        <v>20.07355078626162</v>
      </c>
      <c r="M44">
        <v>3</v>
      </c>
      <c r="N44">
        <v>4</v>
      </c>
      <c r="O44">
        <f>1/EXP(-0.5*L44)</f>
        <v>22851.57663146394</v>
      </c>
      <c r="P44">
        <f>O44/SUM(O$44:O$47)</f>
        <v>2.3351397992395093E-8</v>
      </c>
      <c r="U44" s="4"/>
    </row>
    <row r="45" spans="1:21" x14ac:dyDescent="0.2">
      <c r="A45">
        <v>2015</v>
      </c>
      <c r="B45" t="s">
        <v>34</v>
      </c>
      <c r="C45" t="s">
        <v>35</v>
      </c>
      <c r="D45" s="49">
        <v>-3.2204663</v>
      </c>
      <c r="E45" s="49">
        <v>-3.7203184999999999</v>
      </c>
      <c r="F45" s="49">
        <v>7.9280185999999997</v>
      </c>
      <c r="G45" s="72"/>
      <c r="H45" s="2">
        <v>0.11816158</v>
      </c>
      <c r="L45" s="4">
        <f t="shared" si="23"/>
        <v>12.271404538298045</v>
      </c>
      <c r="M45">
        <v>3</v>
      </c>
      <c r="N45">
        <v>4</v>
      </c>
      <c r="O45">
        <f t="shared" ref="O45:O47" si="25">1/EXP(-0.5*L45)</f>
        <v>462.06347302688607</v>
      </c>
      <c r="P45">
        <f t="shared" ref="P45:P47" si="26">O45/SUM(O$44:O$47)</f>
        <v>4.7216996141713933E-10</v>
      </c>
    </row>
    <row r="46" spans="1:21" ht="17" thickBot="1" x14ac:dyDescent="0.25">
      <c r="A46">
        <v>2015</v>
      </c>
      <c r="B46" t="s">
        <v>34</v>
      </c>
      <c r="C46" t="s">
        <v>45</v>
      </c>
      <c r="D46" s="49">
        <v>-2.1570649</v>
      </c>
      <c r="E46" s="49">
        <v>-1.4339122</v>
      </c>
      <c r="F46" s="49">
        <v>8.0418862999999998</v>
      </c>
      <c r="G46" s="72"/>
      <c r="H46" s="2">
        <v>5.5792350000000001E-11</v>
      </c>
      <c r="L46" s="4">
        <f t="shared" si="23"/>
        <v>55.218768705428197</v>
      </c>
      <c r="M46">
        <v>3</v>
      </c>
      <c r="N46">
        <v>4</v>
      </c>
      <c r="O46">
        <f t="shared" si="25"/>
        <v>978595632432.47937</v>
      </c>
      <c r="P46">
        <f t="shared" si="26"/>
        <v>0.99999997615422587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2015</v>
      </c>
      <c r="B47" s="59" t="s">
        <v>34</v>
      </c>
      <c r="C47" s="59" t="s">
        <v>61</v>
      </c>
      <c r="D47" s="60">
        <v>-1.4740500999999999</v>
      </c>
      <c r="E47" s="60">
        <v>-1.748421</v>
      </c>
      <c r="F47" s="60">
        <v>8.5929731</v>
      </c>
      <c r="G47" s="77"/>
      <c r="H47" s="59">
        <v>2.5124686999999999</v>
      </c>
      <c r="L47" s="4">
        <f t="shared" si="23"/>
        <v>6.1574683688076934</v>
      </c>
      <c r="M47">
        <v>5</v>
      </c>
      <c r="N47">
        <v>4</v>
      </c>
      <c r="O47">
        <f t="shared" si="25"/>
        <v>21.7308776953696</v>
      </c>
      <c r="P47">
        <f t="shared" si="26"/>
        <v>2.2206186556508442E-11</v>
      </c>
      <c r="R47" s="26" t="s">
        <v>37</v>
      </c>
      <c r="S47" s="27"/>
      <c r="T47" s="28"/>
    </row>
    <row r="48" spans="1:21" ht="17" thickTop="1" x14ac:dyDescent="0.2">
      <c r="A48" s="3">
        <v>2015</v>
      </c>
      <c r="B48" t="s">
        <v>34</v>
      </c>
      <c r="C48" t="s">
        <v>75</v>
      </c>
      <c r="D48">
        <v>-2.53424344</v>
      </c>
      <c r="E48">
        <v>-0.83715059000000003</v>
      </c>
      <c r="F48">
        <v>0.33031155000000001</v>
      </c>
      <c r="G48" s="72"/>
      <c r="H48" s="2">
        <v>7.7897976E-10</v>
      </c>
      <c r="R48" s="29">
        <f>$P22*D22+$P23*D23+$P24*D24</f>
        <v>-5.3593481171054442</v>
      </c>
      <c r="S48" s="30">
        <f>$P22*E22+$P23*E23+$P24*E24</f>
        <v>-6.6606910458825039</v>
      </c>
      <c r="T48" s="31">
        <f>$P22*F22+$P23*F23+$P24*F24</f>
        <v>7.9850902568738817</v>
      </c>
    </row>
    <row r="49" spans="1:21" x14ac:dyDescent="0.2">
      <c r="A49" s="11"/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2015</v>
      </c>
      <c r="C50" t="s">
        <v>92</v>
      </c>
      <c r="G50" s="4"/>
      <c r="R50" s="29">
        <f>$P27*D27+$P28*D28+$P29*D29</f>
        <v>-4.55270067932915</v>
      </c>
      <c r="S50" s="30">
        <f>$P27*E27+$P28*E28+$P29*E29</f>
        <v>-3.1576688593036457</v>
      </c>
      <c r="T50" s="31">
        <f>$P27*F27+$P28*F28+$P29*F29</f>
        <v>0.23316104246677347</v>
      </c>
      <c r="U50" s="4"/>
    </row>
    <row r="51" spans="1:21" x14ac:dyDescent="0.2">
      <c r="A51" s="11">
        <v>2015</v>
      </c>
      <c r="C51" s="41" t="s">
        <v>23</v>
      </c>
      <c r="D51" s="42">
        <v>-5.3159126392510538</v>
      </c>
      <c r="E51" s="42">
        <v>-6.4278987163349477</v>
      </c>
      <c r="F51" s="42">
        <v>7.7522967012637327</v>
      </c>
      <c r="G51" s="22"/>
      <c r="H51" s="44">
        <f t="shared" ref="H51:J55" si="27">EXP(D51)</f>
        <v>4.9127931009501297E-3</v>
      </c>
      <c r="I51" s="44">
        <f t="shared" si="27"/>
        <v>1.6158426133826818E-3</v>
      </c>
      <c r="J51" s="122">
        <f t="shared" si="27"/>
        <v>2326.9105005574497</v>
      </c>
      <c r="R51" s="29" t="s">
        <v>53</v>
      </c>
      <c r="S51" s="30"/>
      <c r="T51" s="31"/>
    </row>
    <row r="52" spans="1:21" x14ac:dyDescent="0.2">
      <c r="A52" s="11">
        <v>2015</v>
      </c>
      <c r="C52" s="24" t="s">
        <v>24</v>
      </c>
      <c r="D52" s="19">
        <v>-0.57657189827708677</v>
      </c>
      <c r="E52" s="19">
        <v>-2.7349107982238166</v>
      </c>
      <c r="F52" s="19">
        <v>7.167904903406872</v>
      </c>
      <c r="G52" s="14"/>
      <c r="H52" s="45">
        <f t="shared" si="27"/>
        <v>0.56182104881271611</v>
      </c>
      <c r="I52" s="45">
        <f t="shared" si="27"/>
        <v>6.489979602275367E-2</v>
      </c>
      <c r="J52" s="123">
        <f t="shared" si="27"/>
        <v>1297.1241536021255</v>
      </c>
      <c r="R52" s="29">
        <f>$P32*D32+$P33*D33+$P34*D34+$P35*D35</f>
        <v>-0.57657189827708677</v>
      </c>
      <c r="S52" s="30">
        <f>$P32*E32+$P33*E33+$P34*E34+$P35*E35</f>
        <v>-2.7349107982238166</v>
      </c>
      <c r="T52" s="31">
        <f t="shared" ref="T52" si="28">$P32*F32+$P33*F33+$P34*F34+$P35*F35</f>
        <v>7.167904903406872</v>
      </c>
    </row>
    <row r="53" spans="1:21" x14ac:dyDescent="0.2">
      <c r="A53" s="11">
        <v>2015</v>
      </c>
      <c r="C53" s="24" t="s">
        <v>25</v>
      </c>
      <c r="D53" s="43">
        <v>-10.189028806504149</v>
      </c>
      <c r="E53" s="43">
        <v>0.74975576268497135</v>
      </c>
      <c r="F53" s="43">
        <v>10.696893212079608</v>
      </c>
      <c r="H53" s="45">
        <f t="shared" si="27"/>
        <v>3.7580366687692162E-5</v>
      </c>
      <c r="I53" s="45">
        <f t="shared" si="27"/>
        <v>2.116483029349062</v>
      </c>
      <c r="J53" s="123">
        <f t="shared" si="27"/>
        <v>44218.264738134603</v>
      </c>
      <c r="R53" s="29" t="s">
        <v>54</v>
      </c>
      <c r="S53" s="32"/>
      <c r="T53" s="33"/>
    </row>
    <row r="54" spans="1:21" x14ac:dyDescent="0.2">
      <c r="A54" s="11">
        <v>2015</v>
      </c>
      <c r="C54" s="24" t="s">
        <v>26</v>
      </c>
      <c r="D54" s="19">
        <v>-2.1570648980796014</v>
      </c>
      <c r="E54" s="19">
        <v>-1.4339121999529629</v>
      </c>
      <c r="F54" s="19">
        <v>8.0418862821755503</v>
      </c>
      <c r="H54" s="45">
        <f t="shared" si="27"/>
        <v>0.11566410926142395</v>
      </c>
      <c r="I54" s="45">
        <f t="shared" si="27"/>
        <v>0.23837452685197996</v>
      </c>
      <c r="J54" s="123">
        <f t="shared" si="27"/>
        <v>3108.4711174012346</v>
      </c>
      <c r="R54" s="29">
        <f>$P38*D38+$P39*D39+$P40*D40+$P41*D41</f>
        <v>-10.189028806504149</v>
      </c>
      <c r="S54" s="30">
        <f t="shared" ref="S54:T54" si="29">$P38*E38+$P39*E39+$P40*E40+$P41*E41</f>
        <v>0.74975576268497135</v>
      </c>
      <c r="T54" s="31">
        <f t="shared" si="29"/>
        <v>10.696893212079608</v>
      </c>
    </row>
    <row r="55" spans="1:21" x14ac:dyDescent="0.2">
      <c r="A55" s="11">
        <v>2015</v>
      </c>
      <c r="C55" s="24" t="s">
        <v>27</v>
      </c>
      <c r="D55" s="19">
        <v>-4.5527006781764428</v>
      </c>
      <c r="E55" s="19">
        <v>-3.1576688581071135</v>
      </c>
      <c r="F55" s="19">
        <v>0.23316104670538548</v>
      </c>
      <c r="H55" s="45">
        <f t="shared" si="27"/>
        <v>1.0538704267730507E-2</v>
      </c>
      <c r="I55" s="45">
        <f t="shared" si="27"/>
        <v>4.2524756867966536E-2</v>
      </c>
      <c r="J55" s="123">
        <f t="shared" si="27"/>
        <v>1.2625847980769147</v>
      </c>
      <c r="R55" s="29" t="s">
        <v>55</v>
      </c>
      <c r="S55" s="32"/>
      <c r="T55" s="33"/>
    </row>
    <row r="56" spans="1:21" ht="17" thickBot="1" x14ac:dyDescent="0.25">
      <c r="A56" s="11">
        <v>2015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-2.1570648980796014</v>
      </c>
      <c r="S56" s="37">
        <f>$P44*E44+$P45*E45+$P46*E46+$P47*E47</f>
        <v>-1.4339121999529629</v>
      </c>
      <c r="T56" s="116">
        <f>$P44*F44+$P45*F45+$P46*F46+$P47*F47</f>
        <v>8.0418862821755503</v>
      </c>
      <c r="U56" s="4"/>
    </row>
    <row r="57" spans="1:21" x14ac:dyDescent="0.2">
      <c r="A57" s="11">
        <v>2015</v>
      </c>
      <c r="C57" s="24" t="s">
        <v>5</v>
      </c>
      <c r="D57" s="19">
        <f>AVERAGE(D51:D55)</f>
        <v>-4.5582557840576658</v>
      </c>
      <c r="E57" s="19">
        <f t="shared" ref="E57:F57" si="30">AVERAGE(E51:E55)</f>
        <v>-2.6009269619867741</v>
      </c>
      <c r="F57" s="19">
        <f t="shared" si="30"/>
        <v>6.7784284291262296</v>
      </c>
      <c r="G57" t="s">
        <v>46</v>
      </c>
      <c r="H57" s="45">
        <f>AVERAGE(H51:H55)</f>
        <v>0.13859484716190168</v>
      </c>
      <c r="I57" s="45">
        <f t="shared" ref="I57:J57" si="31">AVERAGE(I51:I55)</f>
        <v>0.49277959034102903</v>
      </c>
      <c r="J57" s="123">
        <f t="shared" si="31"/>
        <v>10190.406618898698</v>
      </c>
    </row>
    <row r="58" spans="1:21" x14ac:dyDescent="0.2">
      <c r="A58" s="11">
        <v>2015</v>
      </c>
      <c r="C58" s="24" t="s">
        <v>6</v>
      </c>
      <c r="D58" s="19">
        <f>STDEV(D51:D55)</f>
        <v>3.6708038573629507</v>
      </c>
      <c r="E58" s="19">
        <f t="shared" ref="E58:F58" si="32">STDEV(E51:E55)</f>
        <v>2.6250059139012287</v>
      </c>
      <c r="F58" s="19">
        <f t="shared" si="32"/>
        <v>3.901644795613584</v>
      </c>
      <c r="G58" t="s">
        <v>47</v>
      </c>
      <c r="H58" s="45">
        <f>STDEV(H51:H55)</f>
        <v>0.24140920653378356</v>
      </c>
      <c r="I58" s="45">
        <f t="shared" ref="I58:J58" si="33">STDEV(I51:I55)</f>
        <v>0.9121659874591016</v>
      </c>
      <c r="J58" s="123">
        <f t="shared" si="33"/>
        <v>19057.758518439325</v>
      </c>
    </row>
    <row r="59" spans="1:21" ht="17" thickBot="1" x14ac:dyDescent="0.25">
      <c r="A59">
        <v>2015</v>
      </c>
      <c r="C59" s="25" t="s">
        <v>28</v>
      </c>
      <c r="D59" s="20">
        <f>SQRT(EXP(D58^2)-1)</f>
        <v>843.36494508581518</v>
      </c>
      <c r="E59" s="20">
        <f t="shared" ref="E59:F59" si="34">SQRT(EXP(E58^2)-1)</f>
        <v>31.337615275861243</v>
      </c>
      <c r="F59" s="20">
        <f t="shared" si="34"/>
        <v>2021.1378687666659</v>
      </c>
      <c r="G59" s="16" t="s">
        <v>28</v>
      </c>
      <c r="H59" s="47">
        <f>H58/H57</f>
        <v>1.7418339244010834</v>
      </c>
      <c r="I59" s="47">
        <f t="shared" ref="I59:J59" si="35">I58/I57</f>
        <v>1.8510628389212211</v>
      </c>
      <c r="J59" s="125">
        <f t="shared" si="35"/>
        <v>1.870166641152043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C62" s="41" t="s">
        <v>23</v>
      </c>
      <c r="D62" s="42">
        <v>-5.6678091000000004</v>
      </c>
      <c r="E62" s="42">
        <v>-2.7386371</v>
      </c>
      <c r="F62" s="42">
        <v>-2.0851402999999999</v>
      </c>
      <c r="G62" s="114">
        <f>H25</f>
        <v>2.2470106E-18</v>
      </c>
      <c r="H62" s="44">
        <f t="shared" ref="H62:J66" si="36">EXP(D62)</f>
        <v>3.4554274851335111E-3</v>
      </c>
      <c r="I62" s="44">
        <f t="shared" si="36"/>
        <v>6.465840981579643E-2</v>
      </c>
      <c r="J62" s="122">
        <f t="shared" si="36"/>
        <v>0.12428968110019918</v>
      </c>
      <c r="O62" s="92">
        <v>51.987000000000002</v>
      </c>
      <c r="P62" s="85">
        <v>669.25699999999995</v>
      </c>
      <c r="Q62">
        <v>7.6499999999999997E-3</v>
      </c>
      <c r="R62" s="55">
        <f>(P62/701.7-Q62*24)*701.7</f>
        <v>540.42487999999992</v>
      </c>
    </row>
    <row r="63" spans="1:21" x14ac:dyDescent="0.2">
      <c r="C63" s="24" t="s">
        <v>24</v>
      </c>
      <c r="D63" s="19">
        <v>-0.45775136</v>
      </c>
      <c r="E63" s="19">
        <v>-1.72190694</v>
      </c>
      <c r="F63" s="19">
        <v>3.5571723199999998</v>
      </c>
      <c r="G63" s="115">
        <f>H36</f>
        <v>9.8843006999999993E-9</v>
      </c>
      <c r="H63" s="45">
        <f t="shared" si="36"/>
        <v>0.63270477236609568</v>
      </c>
      <c r="I63" s="45">
        <f t="shared" si="36"/>
        <v>0.1787250048844152</v>
      </c>
      <c r="J63" s="123">
        <f t="shared" si="36"/>
        <v>35.063907321885239</v>
      </c>
      <c r="O63" s="39">
        <v>48.686999999999998</v>
      </c>
      <c r="P63" s="86">
        <v>47656.555</v>
      </c>
      <c r="Q63">
        <v>3.9300000000000002E-2</v>
      </c>
      <c r="R63" s="56">
        <f t="shared" ref="R63:R66" si="37">(P63/701.7-Q63*24)*701.7</f>
        <v>46994.711559999996</v>
      </c>
    </row>
    <row r="64" spans="1:21" x14ac:dyDescent="0.2">
      <c r="C64" s="24" t="s">
        <v>25</v>
      </c>
      <c r="D64" s="130">
        <v>-6.5</v>
      </c>
      <c r="E64" s="130">
        <v>-1.4938</v>
      </c>
      <c r="F64" s="130">
        <v>4.2873000000000001</v>
      </c>
      <c r="G64" s="2">
        <f>H42</f>
        <v>0.39346630999999999</v>
      </c>
      <c r="H64" s="45"/>
      <c r="I64" s="45"/>
      <c r="J64" s="123"/>
      <c r="O64" s="39">
        <v>45.290999999999997</v>
      </c>
      <c r="P64" s="86"/>
      <c r="Q64">
        <v>1.06</v>
      </c>
      <c r="R64" s="56"/>
    </row>
    <row r="65" spans="3:18" x14ac:dyDescent="0.2">
      <c r="C65" s="24" t="s">
        <v>26</v>
      </c>
      <c r="D65" s="19">
        <v>-2.53424344</v>
      </c>
      <c r="E65" s="19">
        <v>-0.83715059000000003</v>
      </c>
      <c r="F65" s="19">
        <v>0.33031155000000001</v>
      </c>
      <c r="G65" s="2">
        <f>H48</f>
        <v>7.7897976E-10</v>
      </c>
      <c r="H65" s="45">
        <f t="shared" si="36"/>
        <v>7.9321708200811844E-2</v>
      </c>
      <c r="I65" s="45">
        <f t="shared" si="36"/>
        <v>0.43294239793593325</v>
      </c>
      <c r="J65" s="123">
        <f t="shared" si="36"/>
        <v>1.3914015520972638</v>
      </c>
      <c r="O65" s="39">
        <v>56.368000000000002</v>
      </c>
      <c r="P65" s="86">
        <v>6002.65</v>
      </c>
      <c r="Q65">
        <v>6.1600000000000002E-2</v>
      </c>
      <c r="R65" s="56">
        <f t="shared" si="37"/>
        <v>4965.2567199999994</v>
      </c>
    </row>
    <row r="66" spans="3:18" ht="17" thickBot="1" x14ac:dyDescent="0.25">
      <c r="C66" s="24" t="s">
        <v>27</v>
      </c>
      <c r="D66" s="19">
        <v>-4.6654145400000004</v>
      </c>
      <c r="E66" s="19">
        <v>-3.3456168900000001</v>
      </c>
      <c r="F66" s="19">
        <v>0.88903995000000002</v>
      </c>
      <c r="G66" s="2">
        <f>H30</f>
        <v>7.2230034000000004E-17</v>
      </c>
      <c r="H66" s="45">
        <f t="shared" si="36"/>
        <v>9.4153443775575798E-3</v>
      </c>
      <c r="I66" s="45">
        <f t="shared" si="36"/>
        <v>3.5238470191301267E-2</v>
      </c>
      <c r="J66" s="123">
        <f t="shared" si="36"/>
        <v>2.4327929269337418</v>
      </c>
      <c r="O66" s="93">
        <v>34.835999999999999</v>
      </c>
      <c r="P66" s="87">
        <v>1776.5070000000001</v>
      </c>
      <c r="Q66">
        <v>7.0499999999999993E-2</v>
      </c>
      <c r="R66" s="57">
        <f t="shared" si="37"/>
        <v>589.23060000000009</v>
      </c>
    </row>
    <row r="67" spans="3:18" x14ac:dyDescent="0.2"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47.433799999999998</v>
      </c>
      <c r="P67" s="90">
        <f>AVERAGE(P62:P66)</f>
        <v>14026.242249999999</v>
      </c>
      <c r="R67" s="90">
        <f>AVERAGE(R62:R66)</f>
        <v>13272.405939999999</v>
      </c>
    </row>
    <row r="68" spans="3:18" x14ac:dyDescent="0.2">
      <c r="C68" s="24" t="s">
        <v>5</v>
      </c>
      <c r="D68" s="19">
        <f>AVERAGE(D62,D63,D65,D66)</f>
        <v>-3.3313046100000001</v>
      </c>
      <c r="E68" s="19">
        <f t="shared" ref="E68:F68" si="38">AVERAGE(E62,E63,E65,E66)</f>
        <v>-2.1608278800000003</v>
      </c>
      <c r="F68" s="19">
        <f t="shared" si="38"/>
        <v>0.67284588000000001</v>
      </c>
      <c r="G68" s="2">
        <f>GEOMEAN(G62:G66)</f>
        <v>5.474450372513203E-11</v>
      </c>
      <c r="H68" s="45">
        <f>AVERAGE(H62:H66)</f>
        <v>0.18122431310739964</v>
      </c>
      <c r="I68" s="45">
        <f t="shared" ref="I68:J68" si="39">AVERAGE(I62:I66)</f>
        <v>0.17789107070686153</v>
      </c>
      <c r="J68" s="123">
        <f t="shared" si="39"/>
        <v>9.7530978705041118</v>
      </c>
      <c r="N68" t="s">
        <v>47</v>
      </c>
      <c r="O68" s="90">
        <f>STDEV(O62:O66)</f>
        <v>8.1458306329066339</v>
      </c>
      <c r="P68" s="90">
        <f>STDEV(P62:P66)</f>
        <v>22537.679834156861</v>
      </c>
      <c r="R68" s="90">
        <f>STDEV(R62:R66)</f>
        <v>22577.045148479261</v>
      </c>
    </row>
    <row r="69" spans="3:18" x14ac:dyDescent="0.2">
      <c r="C69" s="24" t="s">
        <v>6</v>
      </c>
      <c r="D69" s="19">
        <f>STDEV(D62,D63,D65,D66)</f>
        <v>2.3188874722175221</v>
      </c>
      <c r="E69" s="19">
        <f t="shared" ref="E69:F69" si="40">STDEV(E62,E63,E65,E66)</f>
        <v>1.1079051783382325</v>
      </c>
      <c r="F69" s="19">
        <f t="shared" si="40"/>
        <v>2.3158797050426845</v>
      </c>
      <c r="G69" t="s">
        <v>47</v>
      </c>
      <c r="H69" s="45">
        <f>STDEV(H62:H66)</f>
        <v>0.30295150569609069</v>
      </c>
      <c r="I69" s="45">
        <f t="shared" ref="I69:J69" si="41">STDEV(I62:I66)</f>
        <v>0.18094499614878043</v>
      </c>
      <c r="J69" s="123">
        <f t="shared" si="41"/>
        <v>16.900254948970201</v>
      </c>
      <c r="N69" t="s">
        <v>82</v>
      </c>
      <c r="O69" s="89">
        <f>O68/O67</f>
        <v>0.17173050931838971</v>
      </c>
      <c r="P69" s="89">
        <f>P68/P67</f>
        <v>1.6068223714129037</v>
      </c>
      <c r="R69" s="89">
        <f>R68/R67</f>
        <v>1.7010514333680231</v>
      </c>
    </row>
    <row r="70" spans="3:18" ht="17" thickBot="1" x14ac:dyDescent="0.25">
      <c r="C70" s="25" t="s">
        <v>28</v>
      </c>
      <c r="D70" s="20">
        <f>SQRT(EXP(D69^2)-1)</f>
        <v>14.677326967257361</v>
      </c>
      <c r="E70" s="20">
        <f t="shared" ref="E70:F70" si="42">SQRT(EXP(E69^2)-1)</f>
        <v>1.5532320398702943</v>
      </c>
      <c r="F70" s="20">
        <f t="shared" si="42"/>
        <v>14.574904595844794</v>
      </c>
      <c r="G70" s="16" t="s">
        <v>28</v>
      </c>
      <c r="H70" s="47">
        <f>H69/H68</f>
        <v>1.671693496868444</v>
      </c>
      <c r="I70" s="47">
        <f t="shared" ref="I70:J70" si="43">I69/I68</f>
        <v>1.0171673903011766</v>
      </c>
      <c r="J70" s="125">
        <f t="shared" si="43"/>
        <v>1.7328089160348672</v>
      </c>
    </row>
    <row r="71" spans="3:18" ht="17" thickBot="1" x14ac:dyDescent="0.25"/>
    <row r="72" spans="3:18" x14ac:dyDescent="0.2">
      <c r="O72" s="8">
        <f>LN(O62)</f>
        <v>3.9509936873262181</v>
      </c>
      <c r="P72" s="91">
        <f>LN(P62)</f>
        <v>6.5061681418153174</v>
      </c>
    </row>
    <row r="73" spans="3:18" x14ac:dyDescent="0.2">
      <c r="O73" s="11">
        <f t="shared" ref="O73:P76" si="44">LN(O63)</f>
        <v>3.8854120540018546</v>
      </c>
      <c r="P73" s="10">
        <f t="shared" si="44"/>
        <v>10.771775465203442</v>
      </c>
    </row>
    <row r="74" spans="3:18" x14ac:dyDescent="0.2">
      <c r="O74" s="11"/>
      <c r="P74" s="10"/>
    </row>
    <row r="75" spans="3:18" x14ac:dyDescent="0.2">
      <c r="O75" s="11">
        <f t="shared" si="44"/>
        <v>4.0319016215988821</v>
      </c>
      <c r="P75" s="10">
        <f t="shared" si="44"/>
        <v>8.6999563173708463</v>
      </c>
    </row>
    <row r="76" spans="3:18" ht="17" thickBot="1" x14ac:dyDescent="0.25">
      <c r="O76" s="15">
        <f t="shared" si="44"/>
        <v>3.5506513348304929</v>
      </c>
      <c r="P76" s="17">
        <f t="shared" si="44"/>
        <v>7.4824043557854321</v>
      </c>
    </row>
    <row r="77" spans="3:18" x14ac:dyDescent="0.2">
      <c r="N77" t="s">
        <v>5</v>
      </c>
      <c r="O77" s="8">
        <f>AVERAGE(O72:O76)</f>
        <v>3.8547396744393621</v>
      </c>
      <c r="P77" s="55">
        <f>AVERAGE(P72:P76)</f>
        <v>8.3650760700437594</v>
      </c>
    </row>
    <row r="78" spans="3:18" x14ac:dyDescent="0.2">
      <c r="N78" t="s">
        <v>6</v>
      </c>
      <c r="O78" s="11">
        <f>STDEV(O72:O76)</f>
        <v>0.21139355372722873</v>
      </c>
      <c r="P78" s="56">
        <f>STDEV(P72:P76)</f>
        <v>1.8383865026606101</v>
      </c>
    </row>
    <row r="79" spans="3:18" ht="17" thickBot="1" x14ac:dyDescent="0.25">
      <c r="N79" t="s">
        <v>28</v>
      </c>
      <c r="O79" s="15">
        <f>SQRT(EXP(O78^2)-1)</f>
        <v>0.21377733672964469</v>
      </c>
      <c r="P79" s="17">
        <f>SQRT(EXP(P78^2)-1)</f>
        <v>5.3254982480988016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9001-3F49-E94F-9BE3-60D12869D69F}">
  <sheetPr codeName="Sheet12">
    <tabColor theme="9" tint="0.39997558519241921"/>
  </sheetPr>
  <dimension ref="A1:V79"/>
  <sheetViews>
    <sheetView topLeftCell="A14" workbookViewId="0">
      <selection activeCell="C62" sqref="C62:J70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s="8" t="s">
        <v>63</v>
      </c>
      <c r="B1" s="9" t="s">
        <v>11</v>
      </c>
      <c r="C1" s="9" t="s">
        <v>10</v>
      </c>
      <c r="D1" s="9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16</v>
      </c>
      <c r="L1" s="9" t="s">
        <v>49</v>
      </c>
      <c r="M1" s="9" t="s">
        <v>41</v>
      </c>
      <c r="N1" s="9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1" x14ac:dyDescent="0.2">
      <c r="A2">
        <v>2016</v>
      </c>
      <c r="B2" t="s">
        <v>12</v>
      </c>
      <c r="C2" t="s">
        <v>64</v>
      </c>
      <c r="D2" s="49">
        <v>-1.7623</v>
      </c>
      <c r="E2" s="49">
        <v>-1.7183999999999999</v>
      </c>
      <c r="F2" s="49">
        <v>3.8460000000000001</v>
      </c>
      <c r="H2">
        <v>13.88752</v>
      </c>
      <c r="L2" s="4">
        <f>-2*LN(H2/M2) +2*N2</f>
        <v>7.7078321093585487</v>
      </c>
      <c r="M2">
        <v>12</v>
      </c>
      <c r="N2">
        <v>4</v>
      </c>
      <c r="O2">
        <f>1/EXP(-0.5*L2)</f>
        <v>47.177451438250365</v>
      </c>
      <c r="P2">
        <f>O2/SUM(O$2:O$9)</f>
        <v>0.11114642823620434</v>
      </c>
      <c r="Q2" s="55">
        <f>O2/(SUM(O$2:O$5))</f>
        <v>0.20829867347183403</v>
      </c>
      <c r="R2" s="4">
        <f>$P2*D2+$P3*D3+$P4*D4+$P5*D5+$P6*D6+$P7*D7+$P8*D8+$P9*D9</f>
        <v>-1.2628900626165751</v>
      </c>
      <c r="S2" s="4">
        <f t="shared" ref="S2:T2" si="0">$P2*E2+$P3*E3+$P4*E4+$P5*E5+$P6*E6+$P7*E7+$P8*E8+$P9*E9</f>
        <v>-0.4604735955193151</v>
      </c>
      <c r="T2" s="4">
        <f t="shared" si="0"/>
        <v>5.495559349295041</v>
      </c>
      <c r="U2" s="4">
        <v>0.5</v>
      </c>
    </row>
    <row r="3" spans="1:21" x14ac:dyDescent="0.2">
      <c r="A3">
        <v>2016</v>
      </c>
      <c r="B3" t="s">
        <v>12</v>
      </c>
      <c r="C3" t="s">
        <v>65</v>
      </c>
      <c r="D3" s="49">
        <v>-0.49630000000000002</v>
      </c>
      <c r="E3" s="49">
        <v>0.91039999999999999</v>
      </c>
      <c r="F3" s="49">
        <v>6.0885999999999996</v>
      </c>
      <c r="H3">
        <v>10.671099999999999</v>
      </c>
      <c r="L3" s="4">
        <f t="shared" ref="L3:L5" si="1">-2*LN(H3/M3) +2*N3</f>
        <v>8.2347349940090577</v>
      </c>
      <c r="M3">
        <v>12</v>
      </c>
      <c r="N3">
        <v>4</v>
      </c>
      <c r="O3">
        <f t="shared" ref="O3:O5" si="2">1/EXP(-0.5*L3)</f>
        <v>61.397400492707476</v>
      </c>
      <c r="P3">
        <f t="shared" ref="P3:P9" si="3">O3/SUM(O$2:O$9)</f>
        <v>0.14464752884509119</v>
      </c>
      <c r="Q3" s="56">
        <f t="shared" ref="Q3:Q4" si="4">O3/(SUM(O$2:O$5))</f>
        <v>0.27108283061854582</v>
      </c>
    </row>
    <row r="4" spans="1:21" x14ac:dyDescent="0.2">
      <c r="A4">
        <v>2016</v>
      </c>
      <c r="B4" t="s">
        <v>12</v>
      </c>
      <c r="C4" t="s">
        <v>66</v>
      </c>
      <c r="D4" s="49">
        <v>-1.034103</v>
      </c>
      <c r="E4" s="49">
        <v>-0.28699999999999998</v>
      </c>
      <c r="F4" s="49">
        <v>6.0862999999999996</v>
      </c>
      <c r="H4">
        <v>11.584160000000001</v>
      </c>
      <c r="L4" s="4">
        <f t="shared" si="1"/>
        <v>8.0705360041706609</v>
      </c>
      <c r="M4">
        <v>12</v>
      </c>
      <c r="N4">
        <v>4</v>
      </c>
      <c r="O4">
        <f t="shared" si="2"/>
        <v>56.558075889639881</v>
      </c>
      <c r="P4">
        <f t="shared" si="3"/>
        <v>0.13324645421496703</v>
      </c>
      <c r="Q4" s="56">
        <f t="shared" si="4"/>
        <v>0.24971616360733662</v>
      </c>
      <c r="R4" s="4">
        <f>$Q2*D2+$Q3*D3+$Q4*D4+$Q5*D5</f>
        <v>-0.80328103889829106</v>
      </c>
      <c r="S4" s="4">
        <f t="shared" ref="S4:T4" si="5">$Q2*E2+$Q3*E3+$Q4*E4+$Q5*E5</f>
        <v>0.15483749652738504</v>
      </c>
      <c r="T4" s="4">
        <f t="shared" si="5"/>
        <v>5.9577350076804265</v>
      </c>
    </row>
    <row r="5" spans="1:21" ht="17" thickBot="1" x14ac:dyDescent="0.25">
      <c r="A5">
        <v>2016</v>
      </c>
      <c r="B5" t="s">
        <v>12</v>
      </c>
      <c r="C5" t="s">
        <v>77</v>
      </c>
      <c r="D5" s="49">
        <v>-0.1603</v>
      </c>
      <c r="E5" s="49">
        <v>1.2464</v>
      </c>
      <c r="F5" s="49">
        <v>7.3319999999999999</v>
      </c>
      <c r="H5">
        <v>10.67821</v>
      </c>
      <c r="L5" s="4">
        <f t="shared" si="1"/>
        <v>8.2334028665983165</v>
      </c>
      <c r="M5">
        <v>12</v>
      </c>
      <c r="N5">
        <v>4</v>
      </c>
      <c r="O5">
        <f t="shared" si="2"/>
        <v>61.356519528809706</v>
      </c>
      <c r="P5">
        <f t="shared" si="3"/>
        <v>0.14455121645471042</v>
      </c>
      <c r="Q5" s="57">
        <f>O5/(SUM(O$2:O$5))</f>
        <v>0.27090233230228344</v>
      </c>
      <c r="R5" s="4">
        <f>$Q6*D6+$Q7*D7+$Q8*D9+$Q9*D9</f>
        <v>-1.3390480236489504</v>
      </c>
      <c r="S5" s="4">
        <f t="shared" ref="S5:T5" si="6">$Q6*E6+$Q7*E7+$Q8*E9+$Q9*E9</f>
        <v>-0.73081060534684772</v>
      </c>
      <c r="T5" s="4">
        <f t="shared" si="6"/>
        <v>4.9709738927922453</v>
      </c>
    </row>
    <row r="6" spans="1:21" x14ac:dyDescent="0.2">
      <c r="A6">
        <v>2016</v>
      </c>
      <c r="B6" t="s">
        <v>12</v>
      </c>
      <c r="C6" t="s">
        <v>59</v>
      </c>
      <c r="D6" s="49">
        <v>-1.5035711823503399</v>
      </c>
      <c r="E6" s="49">
        <v>-0.905278268093756</v>
      </c>
      <c r="F6" s="49">
        <v>6.3384403031765597</v>
      </c>
      <c r="H6">
        <v>12.240180000000001</v>
      </c>
      <c r="L6" s="4">
        <f>-2*LN(H6/M6) +2*N6</f>
        <v>7.9603653338591958</v>
      </c>
      <c r="M6">
        <v>12</v>
      </c>
      <c r="N6">
        <v>4</v>
      </c>
      <c r="O6">
        <f>1/EXP(-0.5*L6)</f>
        <v>53.526810912726027</v>
      </c>
      <c r="P6">
        <f t="shared" si="3"/>
        <v>0.12610502828053613</v>
      </c>
      <c r="Q6" s="55">
        <f>O6/SUM(O$6:O$9)</f>
        <v>0.27037470976872935</v>
      </c>
    </row>
    <row r="7" spans="1:21" x14ac:dyDescent="0.2">
      <c r="A7">
        <v>2016</v>
      </c>
      <c r="B7" t="s">
        <v>12</v>
      </c>
      <c r="C7" t="s">
        <v>57</v>
      </c>
      <c r="D7" s="49">
        <v>-0.62331318448316297</v>
      </c>
      <c r="E7" s="49">
        <v>0.75683706709290899</v>
      </c>
      <c r="F7" s="49">
        <v>5.3007800527380304</v>
      </c>
      <c r="H7">
        <v>10.670859999999999</v>
      </c>
      <c r="L7" s="4">
        <f t="shared" ref="L7:L9" si="7">-2*LN(H7/M7) +2*N7</f>
        <v>8.2347799758195404</v>
      </c>
      <c r="M7">
        <v>12</v>
      </c>
      <c r="N7">
        <v>4</v>
      </c>
      <c r="O7">
        <f>1/EXP(-0.5*L7)</f>
        <v>61.398781391352792</v>
      </c>
      <c r="P7">
        <f t="shared" si="3"/>
        <v>0.14465078213554042</v>
      </c>
      <c r="Q7" s="56">
        <f t="shared" ref="Q7:Q9" si="8">O7/SUM(O$6:O$9)</f>
        <v>0.31013761918130361</v>
      </c>
    </row>
    <row r="8" spans="1:21" x14ac:dyDescent="0.2">
      <c r="A8">
        <v>2016</v>
      </c>
      <c r="B8" t="s">
        <v>50</v>
      </c>
      <c r="C8" t="s">
        <v>58</v>
      </c>
      <c r="D8" s="49">
        <v>-4.2439118148425603</v>
      </c>
      <c r="E8" s="49">
        <v>-4.1113808084247596</v>
      </c>
      <c r="F8" s="49">
        <v>3.8227786302645699</v>
      </c>
      <c r="H8" s="49">
        <v>18.265499999999999</v>
      </c>
      <c r="L8" s="4">
        <f t="shared" si="7"/>
        <v>7.1597852303099314</v>
      </c>
      <c r="M8">
        <v>12</v>
      </c>
      <c r="N8">
        <v>4</v>
      </c>
      <c r="O8">
        <f>1/EXP(-0.5*L8)</f>
        <v>35.869688779268621</v>
      </c>
      <c r="P8">
        <f t="shared" si="3"/>
        <v>8.4506213630004823E-2</v>
      </c>
      <c r="Q8" s="56">
        <f t="shared" si="8"/>
        <v>0.18118502723807212</v>
      </c>
    </row>
    <row r="9" spans="1:21" ht="17" thickBot="1" x14ac:dyDescent="0.25">
      <c r="A9">
        <v>2016</v>
      </c>
      <c r="B9" t="s">
        <v>12</v>
      </c>
      <c r="C9" t="s">
        <v>60</v>
      </c>
      <c r="D9" s="49">
        <v>-1.76216748567177</v>
      </c>
      <c r="E9" s="49">
        <v>-1.71821474667741</v>
      </c>
      <c r="F9" s="49">
        <v>3.8457593426682299</v>
      </c>
      <c r="H9">
        <v>13.88753</v>
      </c>
      <c r="L9" s="4">
        <f t="shared" si="7"/>
        <v>7.7078306692171275</v>
      </c>
      <c r="M9">
        <v>12</v>
      </c>
      <c r="N9">
        <v>4</v>
      </c>
      <c r="O9">
        <f>1/EXP(-0.5*L9)</f>
        <v>47.177417467161611</v>
      </c>
      <c r="P9">
        <f t="shared" si="3"/>
        <v>0.11114634820294558</v>
      </c>
      <c r="Q9" s="57">
        <f t="shared" si="8"/>
        <v>0.23830264381189495</v>
      </c>
    </row>
    <row r="10" spans="1:21" x14ac:dyDescent="0.2">
      <c r="H10" s="2"/>
      <c r="K10" s="2"/>
      <c r="L10" s="4"/>
      <c r="P10">
        <f>SUM(P2:P9)</f>
        <v>0.99999999999999978</v>
      </c>
      <c r="Q10">
        <f>SUM(Q2:Q9)</f>
        <v>2</v>
      </c>
    </row>
    <row r="11" spans="1:21" x14ac:dyDescent="0.2">
      <c r="H11" s="2"/>
      <c r="K11" s="2"/>
      <c r="L11" s="2"/>
    </row>
    <row r="12" spans="1:21" x14ac:dyDescent="0.2">
      <c r="A12">
        <v>2016</v>
      </c>
      <c r="B12" t="s">
        <v>19</v>
      </c>
      <c r="C12" t="s">
        <v>8</v>
      </c>
      <c r="D12" s="49">
        <v>-3.237063</v>
      </c>
      <c r="E12" s="49">
        <v>-3.9085610000000002</v>
      </c>
      <c r="F12" s="49">
        <v>3.974256</v>
      </c>
      <c r="G12" s="49">
        <v>0.46855089999999999</v>
      </c>
      <c r="H12">
        <v>15.67291</v>
      </c>
      <c r="I12" s="7">
        <v>0.57796999999999998</v>
      </c>
      <c r="K12" s="4"/>
      <c r="L12" s="4">
        <f>-2*LN(H12/M12) +2*N12</f>
        <v>11.465945810984056</v>
      </c>
      <c r="M12">
        <v>12</v>
      </c>
      <c r="N12">
        <v>6</v>
      </c>
      <c r="O12">
        <f>1/EXP(-0.5*L12)</f>
        <v>308.88619419832185</v>
      </c>
      <c r="P12">
        <f>O12/SUM(O$12:O$19)</f>
        <v>0.12483416968344328</v>
      </c>
      <c r="R12">
        <f>$P12*D12</f>
        <v>-0.40409607181799595</v>
      </c>
      <c r="S12">
        <f t="shared" ref="S12:U19" si="9">$P12*E12</f>
        <v>-0.48792196709208879</v>
      </c>
      <c r="T12">
        <f t="shared" si="9"/>
        <v>0.49612294786944255</v>
      </c>
      <c r="U12">
        <f t="shared" si="9"/>
        <v>5.8491162555930065E-2</v>
      </c>
    </row>
    <row r="13" spans="1:21" x14ac:dyDescent="0.2">
      <c r="A13">
        <v>2016</v>
      </c>
      <c r="B13" t="s">
        <v>19</v>
      </c>
      <c r="C13" t="s">
        <v>32</v>
      </c>
      <c r="D13" s="49">
        <v>-3.2375029999999998</v>
      </c>
      <c r="E13" s="49">
        <v>-3.9136579999999999</v>
      </c>
      <c r="F13" s="49">
        <v>8.2456499999999995</v>
      </c>
      <c r="G13" s="49">
        <v>0.62542819999999999</v>
      </c>
      <c r="H13" s="49">
        <v>15.679309999999999</v>
      </c>
      <c r="I13" s="2"/>
      <c r="K13" s="4"/>
      <c r="L13" s="4">
        <f t="shared" ref="L13:L19" si="10">-2*LN(H13/M13) +2*N13</f>
        <v>11.465129281872064</v>
      </c>
      <c r="M13">
        <v>12</v>
      </c>
      <c r="N13">
        <v>6</v>
      </c>
      <c r="O13">
        <f t="shared" ref="O13:O19" si="11">1/EXP(-0.5*L13)</f>
        <v>308.76011265245864</v>
      </c>
      <c r="P13">
        <f t="shared" ref="P13:P19" si="12">O13/SUM(O$12:O$19)</f>
        <v>0.12478321471884511</v>
      </c>
      <c r="R13">
        <f t="shared" ref="R13:R19" si="13">$P13*D13</f>
        <v>-0.40398603200190519</v>
      </c>
      <c r="S13">
        <f t="shared" si="9"/>
        <v>-0.48835882655012591</v>
      </c>
      <c r="T13">
        <f t="shared" si="9"/>
        <v>1.0289187144464451</v>
      </c>
      <c r="U13">
        <f t="shared" si="9"/>
        <v>7.8042941371820801E-2</v>
      </c>
    </row>
    <row r="14" spans="1:21" x14ac:dyDescent="0.2">
      <c r="A14">
        <v>2016</v>
      </c>
      <c r="B14" t="s">
        <v>20</v>
      </c>
      <c r="C14" t="s">
        <v>8</v>
      </c>
      <c r="D14" s="49">
        <v>-3.2370030000000001</v>
      </c>
      <c r="E14" s="49">
        <v>-3.9001260000000002</v>
      </c>
      <c r="F14" s="49">
        <v>5.2332900000000002</v>
      </c>
      <c r="G14" s="49">
        <v>0.45923649999999999</v>
      </c>
      <c r="H14">
        <v>15.661429999999999</v>
      </c>
      <c r="I14" s="7">
        <v>0.59938499999999995</v>
      </c>
      <c r="K14" s="4"/>
      <c r="L14" s="4">
        <f t="shared" si="10"/>
        <v>11.467411295881922</v>
      </c>
      <c r="M14">
        <v>12</v>
      </c>
      <c r="N14">
        <v>6</v>
      </c>
      <c r="O14">
        <f t="shared" si="11"/>
        <v>309.11261116723188</v>
      </c>
      <c r="P14">
        <f t="shared" si="12"/>
        <v>0.12492567449928486</v>
      </c>
      <c r="R14">
        <f t="shared" si="13"/>
        <v>-0.40438478313120862</v>
      </c>
      <c r="S14">
        <f t="shared" si="9"/>
        <v>-0.4872258711821979</v>
      </c>
      <c r="T14">
        <f t="shared" si="9"/>
        <v>0.65377228310036251</v>
      </c>
      <c r="U14">
        <f t="shared" si="9"/>
        <v>5.7370429517190832E-2</v>
      </c>
    </row>
    <row r="15" spans="1:21" x14ac:dyDescent="0.2">
      <c r="A15">
        <v>2016</v>
      </c>
      <c r="B15" t="s">
        <v>20</v>
      </c>
      <c r="C15" t="s">
        <v>31</v>
      </c>
      <c r="D15" s="49">
        <v>-3.2339959999999999</v>
      </c>
      <c r="E15" s="49">
        <v>-3.8762750000000001</v>
      </c>
      <c r="F15" s="49">
        <v>8.5005699999999997</v>
      </c>
      <c r="G15" s="49">
        <v>0.62284119999999998</v>
      </c>
      <c r="H15" s="49">
        <v>15.6302</v>
      </c>
      <c r="I15" s="2"/>
      <c r="K15" s="4"/>
      <c r="L15" s="4">
        <f t="shared" si="10"/>
        <v>11.471403419062343</v>
      </c>
      <c r="M15">
        <v>12</v>
      </c>
      <c r="N15">
        <v>6</v>
      </c>
      <c r="O15">
        <f t="shared" si="11"/>
        <v>309.73023518015248</v>
      </c>
      <c r="P15">
        <f t="shared" si="12"/>
        <v>0.12517528287375304</v>
      </c>
      <c r="R15">
        <f t="shared" si="13"/>
        <v>-0.40481636411258581</v>
      </c>
      <c r="S15">
        <f t="shared" si="9"/>
        <v>-0.4852138196214571</v>
      </c>
      <c r="T15">
        <f t="shared" si="9"/>
        <v>1.0640612543381389</v>
      </c>
      <c r="U15">
        <f t="shared" si="9"/>
        <v>7.796432339542779E-2</v>
      </c>
    </row>
    <row r="16" spans="1:21" x14ac:dyDescent="0.2">
      <c r="A16">
        <v>2016</v>
      </c>
      <c r="B16" t="s">
        <v>29</v>
      </c>
      <c r="C16" t="s">
        <v>8</v>
      </c>
      <c r="D16" s="49">
        <v>-3.2355839999999998</v>
      </c>
      <c r="E16" s="49">
        <v>-3.88388</v>
      </c>
      <c r="F16" s="49">
        <v>5.0701939999999999</v>
      </c>
      <c r="G16" s="49">
        <v>0.46069890000000002</v>
      </c>
      <c r="H16">
        <v>15.640280000000001</v>
      </c>
      <c r="I16" s="7">
        <v>0.56647000000000003</v>
      </c>
      <c r="K16" s="4"/>
      <c r="L16" s="4">
        <f t="shared" si="10"/>
        <v>11.470114024035579</v>
      </c>
      <c r="M16">
        <v>12</v>
      </c>
      <c r="N16">
        <v>6</v>
      </c>
      <c r="O16">
        <f t="shared" si="11"/>
        <v>309.53061722122766</v>
      </c>
      <c r="P16">
        <f t="shared" si="12"/>
        <v>0.12509460868816516</v>
      </c>
      <c r="R16">
        <f t="shared" si="13"/>
        <v>-0.40475411435768816</v>
      </c>
      <c r="S16">
        <f t="shared" si="9"/>
        <v>-0.4858524487917909</v>
      </c>
      <c r="T16">
        <f t="shared" si="9"/>
        <v>0.63425393440308286</v>
      </c>
      <c r="U16">
        <f t="shared" si="9"/>
        <v>5.7630948618568135E-2</v>
      </c>
    </row>
    <row r="17" spans="1:22" x14ac:dyDescent="0.2">
      <c r="A17">
        <v>2016</v>
      </c>
      <c r="B17" t="s">
        <v>29</v>
      </c>
      <c r="C17" t="s">
        <v>31</v>
      </c>
      <c r="D17" s="49">
        <v>-3.2366259999999998</v>
      </c>
      <c r="E17" s="49">
        <v>-3.8874849999999999</v>
      </c>
      <c r="F17" s="49">
        <v>5.8309340000000001</v>
      </c>
      <c r="G17" s="49">
        <v>0.60613340000000004</v>
      </c>
      <c r="H17">
        <v>15.645049999999999</v>
      </c>
      <c r="I17" s="2"/>
      <c r="K17" s="4"/>
      <c r="L17" s="4">
        <f t="shared" si="10"/>
        <v>11.469504153526051</v>
      </c>
      <c r="M17">
        <v>12</v>
      </c>
      <c r="N17">
        <v>6</v>
      </c>
      <c r="O17">
        <f t="shared" si="11"/>
        <v>309.43624481307643</v>
      </c>
      <c r="P17">
        <f t="shared" si="12"/>
        <v>0.12505646874719706</v>
      </c>
      <c r="R17">
        <f t="shared" si="13"/>
        <v>-0.40476101821536542</v>
      </c>
      <c r="S17">
        <f t="shared" si="9"/>
        <v>-0.48615514640769736</v>
      </c>
      <c r="T17">
        <f t="shared" si="9"/>
        <v>0.72919601553796876</v>
      </c>
      <c r="U17">
        <f t="shared" si="9"/>
        <v>7.5800902593732303E-2</v>
      </c>
    </row>
    <row r="18" spans="1:22" x14ac:dyDescent="0.2">
      <c r="A18">
        <v>2016</v>
      </c>
      <c r="B18" t="s">
        <v>30</v>
      </c>
      <c r="C18" t="s">
        <v>8</v>
      </c>
      <c r="D18" s="49">
        <v>-3.23502</v>
      </c>
      <c r="E18" s="49">
        <v>-3.9069159999999998</v>
      </c>
      <c r="F18" s="49">
        <v>5.9005580000000002</v>
      </c>
      <c r="G18" s="49">
        <v>0.4657673</v>
      </c>
      <c r="H18" s="49">
        <v>15.67009</v>
      </c>
      <c r="I18" s="7">
        <v>0.57424500000000001</v>
      </c>
      <c r="K18" s="4"/>
      <c r="L18" s="4">
        <f t="shared" si="10"/>
        <v>11.466305699955452</v>
      </c>
      <c r="M18">
        <v>12</v>
      </c>
      <c r="N18">
        <v>6</v>
      </c>
      <c r="O18">
        <f t="shared" si="11"/>
        <v>308.94178156684626</v>
      </c>
      <c r="P18">
        <f t="shared" si="12"/>
        <v>0.12485663492509205</v>
      </c>
      <c r="R18">
        <f t="shared" si="13"/>
        <v>-0.40391371111537128</v>
      </c>
      <c r="S18">
        <f t="shared" si="9"/>
        <v>-0.48780438469500093</v>
      </c>
      <c r="T18">
        <f t="shared" si="9"/>
        <v>0.73672381606033133</v>
      </c>
      <c r="U18">
        <f t="shared" si="9"/>
        <v>5.8154137736145826E-2</v>
      </c>
    </row>
    <row r="19" spans="1:22" ht="17" thickBot="1" x14ac:dyDescent="0.25">
      <c r="A19" s="15">
        <v>2016</v>
      </c>
      <c r="B19" s="16" t="s">
        <v>30</v>
      </c>
      <c r="C19" s="16" t="s">
        <v>31</v>
      </c>
      <c r="D19" s="63">
        <v>-3.237587</v>
      </c>
      <c r="E19" s="63">
        <v>-3.8650060000000002</v>
      </c>
      <c r="F19" s="63">
        <v>5.3004170000000004</v>
      </c>
      <c r="G19" s="63">
        <v>0.60974189999999995</v>
      </c>
      <c r="H19" s="16">
        <v>15.617889999999999</v>
      </c>
      <c r="I19" s="16"/>
      <c r="J19" s="16"/>
      <c r="K19" s="65"/>
      <c r="L19" s="65">
        <f t="shared" si="10"/>
        <v>11.472979195455308</v>
      </c>
      <c r="M19" s="16">
        <v>12</v>
      </c>
      <c r="N19" s="16">
        <v>6</v>
      </c>
      <c r="O19" s="16">
        <f t="shared" si="11"/>
        <v>309.97436413707754</v>
      </c>
      <c r="P19" s="16">
        <f t="shared" si="12"/>
        <v>0.12527394586421953</v>
      </c>
      <c r="R19">
        <f t="shared" si="13"/>
        <v>-0.4055852985687009</v>
      </c>
      <c r="S19">
        <f t="shared" si="9"/>
        <v>-0.48418455240888369</v>
      </c>
      <c r="T19">
        <f t="shared" si="9"/>
        <v>0.66400415231578891</v>
      </c>
      <c r="U19">
        <f t="shared" si="9"/>
        <v>7.638477377174635E-2</v>
      </c>
    </row>
    <row r="20" spans="1:22" x14ac:dyDescent="0.2">
      <c r="A20" s="11"/>
      <c r="I20" s="7"/>
      <c r="R20" t="s">
        <v>43</v>
      </c>
    </row>
    <row r="21" spans="1:22" x14ac:dyDescent="0.2">
      <c r="A21" s="11">
        <v>2016</v>
      </c>
      <c r="B21" t="s">
        <v>33</v>
      </c>
      <c r="I21" s="7"/>
      <c r="Q21" s="1" t="s">
        <v>5</v>
      </c>
      <c r="R21" s="12">
        <f>SUM(R12:R19)</f>
        <v>-3.2362973933208212</v>
      </c>
      <c r="S21" s="12">
        <f t="shared" ref="S21:U21" si="14">SUM(S12:S19)</f>
        <v>-3.8927170167492422</v>
      </c>
      <c r="T21" s="12">
        <f t="shared" si="14"/>
        <v>6.0070531180715605</v>
      </c>
      <c r="U21" s="12">
        <f t="shared" si="14"/>
        <v>0.53983961956056215</v>
      </c>
    </row>
    <row r="22" spans="1:22" x14ac:dyDescent="0.2">
      <c r="A22" s="11">
        <v>2016</v>
      </c>
      <c r="B22" t="s">
        <v>13</v>
      </c>
      <c r="C22" t="s">
        <v>8</v>
      </c>
      <c r="D22">
        <v>-5.0116182</v>
      </c>
      <c r="E22">
        <v>-2.1869779999999999</v>
      </c>
      <c r="F22">
        <v>2.3376936000000001</v>
      </c>
      <c r="G22">
        <v>0.20238020000000001</v>
      </c>
      <c r="H22">
        <v>1.430216E-3</v>
      </c>
      <c r="I22" s="7">
        <v>0.55554499999999996</v>
      </c>
      <c r="J22" s="72"/>
      <c r="K22" s="5"/>
      <c r="L22" s="4">
        <f>-2*LN(H22/M22) +2*N22</f>
        <v>29.258742677691703</v>
      </c>
      <c r="M22">
        <v>8</v>
      </c>
      <c r="N22">
        <v>6</v>
      </c>
      <c r="O22">
        <f>1/EXP(-0.5*L22)</f>
        <v>2256603.4416772565</v>
      </c>
      <c r="P22">
        <f>O22/SUM(O$22:O$24)</f>
        <v>1.4301155632348324E-6</v>
      </c>
      <c r="Q22" s="1" t="s">
        <v>6</v>
      </c>
      <c r="R22" s="12">
        <f>STDEV(D12:D19)</f>
        <v>1.2953578380399296E-3</v>
      </c>
      <c r="S22" s="12">
        <f t="shared" ref="S22:U22" si="15">STDEV(E12:E19)</f>
        <v>1.7278245289029066E-2</v>
      </c>
      <c r="T22" s="12">
        <f t="shared" si="15"/>
        <v>1.5756773895754781</v>
      </c>
      <c r="U22" s="12">
        <f t="shared" si="15"/>
        <v>8.1787839942350185E-2</v>
      </c>
    </row>
    <row r="23" spans="1:22" x14ac:dyDescent="0.2">
      <c r="A23">
        <v>2016</v>
      </c>
      <c r="B23" t="s">
        <v>13</v>
      </c>
      <c r="C23" t="s">
        <v>31</v>
      </c>
      <c r="D23">
        <v>-4.9974353999999996</v>
      </c>
      <c r="E23">
        <v>-2.5693994</v>
      </c>
      <c r="F23">
        <v>2.6898175000000002</v>
      </c>
      <c r="G23">
        <v>0.2014348</v>
      </c>
      <c r="H23">
        <v>1.8100169999999999E-3</v>
      </c>
      <c r="I23" s="70"/>
      <c r="J23" s="72"/>
      <c r="K23" s="5"/>
      <c r="L23" s="4">
        <f t="shared" ref="L23:L24" si="16">-2*LN(H23/M23) +2*N23</f>
        <v>28.787721166326303</v>
      </c>
      <c r="M23">
        <v>8</v>
      </c>
      <c r="N23">
        <v>6</v>
      </c>
      <c r="O23">
        <f>1/EXP(-0.5*L23)</f>
        <v>1783093.9421794817</v>
      </c>
      <c r="P23">
        <f t="shared" ref="P23" si="17">O23/SUM(O$22:O$24)</f>
        <v>1.1300303590449532E-6</v>
      </c>
      <c r="Q23" s="1" t="s">
        <v>28</v>
      </c>
      <c r="R23" s="12">
        <f>SQRT(EXP(R22^2)-1)</f>
        <v>1.2953583814051294E-3</v>
      </c>
      <c r="S23" s="12">
        <f t="shared" ref="S23:U23" si="18">SQRT(EXP(S22^2)-1)</f>
        <v>1.7279534921397142E-2</v>
      </c>
      <c r="T23" s="12">
        <f t="shared" si="18"/>
        <v>3.3127418678939646</v>
      </c>
      <c r="U23" s="129">
        <f t="shared" si="18"/>
        <v>8.1924805585005353E-2</v>
      </c>
    </row>
    <row r="24" spans="1:22" ht="17" thickBot="1" x14ac:dyDescent="0.25">
      <c r="A24" s="59">
        <v>2016</v>
      </c>
      <c r="B24" s="59" t="s">
        <v>13</v>
      </c>
      <c r="C24" s="59" t="s">
        <v>72</v>
      </c>
      <c r="D24" s="59">
        <v>-5.4877960000000003</v>
      </c>
      <c r="E24" s="59">
        <v>-2.8173119999999998</v>
      </c>
      <c r="F24" s="59">
        <v>3.4301590000000002</v>
      </c>
      <c r="G24" s="73"/>
      <c r="H24" s="61">
        <v>1.0380450000000001E-10</v>
      </c>
      <c r="I24" s="74"/>
      <c r="J24" s="75"/>
      <c r="K24" s="5"/>
      <c r="L24" s="4">
        <f t="shared" si="16"/>
        <v>56.174248164406819</v>
      </c>
      <c r="M24" s="3">
        <v>3</v>
      </c>
      <c r="N24" s="3">
        <v>4</v>
      </c>
      <c r="O24">
        <f>1/EXP(-0.5*L24)</f>
        <v>1577912808206.124</v>
      </c>
      <c r="P24">
        <f t="shared" ref="P24" si="19">O24/SUM(O$22:O$24)</f>
        <v>0.99999743985407774</v>
      </c>
      <c r="Q24" s="1"/>
      <c r="R24" s="4"/>
      <c r="S24" s="4"/>
      <c r="T24" s="4"/>
      <c r="U24" s="4"/>
    </row>
    <row r="25" spans="1:22" ht="17" thickTop="1" x14ac:dyDescent="0.2">
      <c r="A25">
        <v>2016</v>
      </c>
      <c r="B25" t="s">
        <v>13</v>
      </c>
      <c r="C25" t="s">
        <v>78</v>
      </c>
      <c r="D25">
        <v>-5.3290666</v>
      </c>
      <c r="E25">
        <v>-2.5179285999999999</v>
      </c>
      <c r="F25">
        <v>3.5459966999999999</v>
      </c>
      <c r="G25" s="70"/>
      <c r="H25" s="2">
        <v>2.0488259E-26</v>
      </c>
      <c r="I25" s="71"/>
      <c r="J25" s="70"/>
      <c r="Q25" s="1"/>
      <c r="R25" s="4"/>
      <c r="S25" s="4"/>
      <c r="T25" s="4"/>
      <c r="U25" s="4"/>
    </row>
    <row r="26" spans="1:22" x14ac:dyDescent="0.2">
      <c r="A26" s="11"/>
      <c r="D26" s="70"/>
      <c r="E26" s="70"/>
      <c r="F26" s="70"/>
      <c r="G26" s="70"/>
      <c r="H26" s="70"/>
      <c r="I26" s="71"/>
      <c r="J26" s="70"/>
      <c r="Q26" s="1"/>
      <c r="R26" s="21"/>
      <c r="S26" s="21"/>
      <c r="T26" s="21"/>
      <c r="U26" s="21"/>
    </row>
    <row r="27" spans="1:22" x14ac:dyDescent="0.2">
      <c r="A27" s="11">
        <v>2016</v>
      </c>
      <c r="B27" t="s">
        <v>14</v>
      </c>
      <c r="C27" t="s">
        <v>8</v>
      </c>
      <c r="D27" s="78">
        <v>-4.0257616000000001</v>
      </c>
      <c r="E27" s="78">
        <v>-2.2758473000000001</v>
      </c>
      <c r="F27">
        <v>2.5458924999999999</v>
      </c>
      <c r="G27" s="78">
        <v>0.20112679999999999</v>
      </c>
      <c r="H27">
        <v>0.94986930000000003</v>
      </c>
      <c r="I27" s="7">
        <v>0.54403999999999997</v>
      </c>
      <c r="J27" s="70"/>
      <c r="K27" s="4"/>
      <c r="L27" s="4">
        <f>-2*LN(H27/M27) +2*N27</f>
        <v>16.261744848959211</v>
      </c>
      <c r="M27">
        <v>8</v>
      </c>
      <c r="N27">
        <v>6</v>
      </c>
      <c r="O27">
        <f>1/EXP(-0.5*L27)</f>
        <v>3397.7625636936341</v>
      </c>
      <c r="P27">
        <f>O27/SUM(O$27:O$29)</f>
        <v>6.1956482024093944E-9</v>
      </c>
      <c r="Q27" s="1"/>
      <c r="R27" s="50"/>
      <c r="V27" s="49"/>
    </row>
    <row r="28" spans="1:22" x14ac:dyDescent="0.2">
      <c r="A28">
        <v>2016</v>
      </c>
      <c r="B28" t="s">
        <v>14</v>
      </c>
      <c r="C28" t="s">
        <v>31</v>
      </c>
      <c r="D28" s="78">
        <v>-4.2365215000000003</v>
      </c>
      <c r="E28" s="78">
        <v>-2.6450746999999999</v>
      </c>
      <c r="F28">
        <v>2.1128632000000001</v>
      </c>
      <c r="G28" s="78">
        <v>0.20308519999999999</v>
      </c>
      <c r="H28">
        <v>0.95189020000000002</v>
      </c>
      <c r="I28" s="7"/>
      <c r="J28" s="70"/>
      <c r="K28" s="4"/>
      <c r="L28" s="4">
        <f t="shared" ref="L28:L29" si="20">-2*LN(H28/M28) +2*N28</f>
        <v>16.257494257313571</v>
      </c>
      <c r="M28">
        <v>8</v>
      </c>
      <c r="N28">
        <v>6</v>
      </c>
      <c r="O28">
        <f>1/EXP(-0.5*L28)</f>
        <v>3390.5489813235631</v>
      </c>
      <c r="P28">
        <f t="shared" ref="P28:P29" si="21">O28/SUM(O$27:O$29)</f>
        <v>6.1824945997646357E-9</v>
      </c>
      <c r="R28" s="50"/>
      <c r="V28" s="49"/>
    </row>
    <row r="29" spans="1:22" ht="17" thickBot="1" x14ac:dyDescent="0.25">
      <c r="A29" s="59">
        <v>2016</v>
      </c>
      <c r="B29" s="59" t="s">
        <v>14</v>
      </c>
      <c r="C29" s="59" t="s">
        <v>72</v>
      </c>
      <c r="D29" s="62">
        <v>-4.9204204999999996</v>
      </c>
      <c r="E29" s="59">
        <v>-3.0326471000000002</v>
      </c>
      <c r="F29" s="59">
        <v>3.4069980000000002</v>
      </c>
      <c r="G29" s="73"/>
      <c r="H29" s="61">
        <v>2.9867089999999999E-10</v>
      </c>
      <c r="I29" s="7"/>
      <c r="J29" s="70"/>
      <c r="K29" s="4"/>
      <c r="L29" s="4">
        <f t="shared" si="20"/>
        <v>54.060582212566295</v>
      </c>
      <c r="M29">
        <v>3</v>
      </c>
      <c r="N29">
        <v>4</v>
      </c>
      <c r="O29">
        <f>1/EXP(-0.5*L29)</f>
        <v>548411144505.31671</v>
      </c>
      <c r="P29">
        <f t="shared" si="21"/>
        <v>0.99999998762185727</v>
      </c>
      <c r="Q29" s="50"/>
      <c r="R29" s="50"/>
      <c r="V29" s="49"/>
    </row>
    <row r="30" spans="1:22" ht="17" thickTop="1" x14ac:dyDescent="0.2">
      <c r="A30">
        <v>2016</v>
      </c>
      <c r="B30" t="s">
        <v>14</v>
      </c>
      <c r="C30" t="s">
        <v>75</v>
      </c>
      <c r="D30">
        <v>-4.6980171999999998</v>
      </c>
      <c r="E30">
        <v>-2.9933793</v>
      </c>
      <c r="F30">
        <v>3.1977850999999999</v>
      </c>
      <c r="G30" s="70"/>
      <c r="H30" s="2">
        <v>1.055625E-19</v>
      </c>
      <c r="I30" s="7"/>
      <c r="J30" s="70"/>
      <c r="K30" s="4"/>
      <c r="L30" s="4"/>
      <c r="Q30" s="50"/>
      <c r="R30" s="50"/>
      <c r="V30" s="49"/>
    </row>
    <row r="31" spans="1:22" x14ac:dyDescent="0.2">
      <c r="A31" s="11"/>
      <c r="D31" s="70"/>
      <c r="E31" s="70"/>
      <c r="F31" s="70"/>
      <c r="G31" s="70"/>
      <c r="H31" s="70"/>
      <c r="I31" s="71"/>
      <c r="J31" s="70"/>
      <c r="Q31" s="50"/>
      <c r="R31" s="50"/>
    </row>
    <row r="32" spans="1:22" x14ac:dyDescent="0.2">
      <c r="A32" s="11">
        <v>2016</v>
      </c>
      <c r="B32" t="s">
        <v>24</v>
      </c>
      <c r="C32" t="s">
        <v>36</v>
      </c>
      <c r="D32" s="49">
        <v>-1.5904959999999999</v>
      </c>
      <c r="E32" s="49">
        <v>-1.411316</v>
      </c>
      <c r="F32" s="49">
        <v>7.1208790000000004</v>
      </c>
      <c r="G32" s="88"/>
      <c r="H32" s="82">
        <v>7.9044679999999996E-3</v>
      </c>
      <c r="I32" s="71"/>
      <c r="J32" s="70"/>
      <c r="L32" s="4">
        <f>-2*LN(H32) +2*N32</f>
        <v>17.680654219526257</v>
      </c>
      <c r="M32">
        <v>3</v>
      </c>
      <c r="N32">
        <v>4</v>
      </c>
      <c r="O32">
        <f t="shared" ref="O32:O35" si="22">1/EXP(-0.5*L32)</f>
        <v>6907.2517003224302</v>
      </c>
      <c r="P32">
        <f>O32/SUM(O$32:$O$35)</f>
        <v>4.8876544378328525E-8</v>
      </c>
      <c r="Q32" s="50"/>
      <c r="R32" s="50"/>
    </row>
    <row r="33" spans="1:21" x14ac:dyDescent="0.2">
      <c r="A33" s="11">
        <v>2016</v>
      </c>
      <c r="B33" t="s">
        <v>24</v>
      </c>
      <c r="C33" t="s">
        <v>35</v>
      </c>
      <c r="D33" s="49">
        <v>-3.559955</v>
      </c>
      <c r="E33" s="49">
        <v>-4.8068200000000001</v>
      </c>
      <c r="F33" s="49">
        <v>7.2036499999999997</v>
      </c>
      <c r="G33" s="88"/>
      <c r="H33" s="82">
        <v>1.5244500000000001</v>
      </c>
      <c r="I33" s="71"/>
      <c r="J33" s="70"/>
      <c r="K33" s="4"/>
      <c r="L33" s="4">
        <f t="shared" ref="L33:L47" si="23">-2*LN(H33) +2*N33</f>
        <v>7.1567326214605034</v>
      </c>
      <c r="M33">
        <v>3</v>
      </c>
      <c r="N33">
        <v>4</v>
      </c>
      <c r="O33">
        <f t="shared" si="22"/>
        <v>35.81498247442962</v>
      </c>
      <c r="P33">
        <f>O33/SUM(O$32:$O$35)</f>
        <v>2.5343112662867114E-10</v>
      </c>
      <c r="Q33" s="50"/>
      <c r="R33" s="50"/>
    </row>
    <row r="34" spans="1:21" x14ac:dyDescent="0.2">
      <c r="A34" s="11">
        <v>2016</v>
      </c>
      <c r="B34" t="s">
        <v>24</v>
      </c>
      <c r="C34" t="s">
        <v>45</v>
      </c>
      <c r="D34" s="49">
        <v>-1.522071</v>
      </c>
      <c r="E34" s="49">
        <v>-1.375043</v>
      </c>
      <c r="F34" s="49">
        <v>6.0043309999999996</v>
      </c>
      <c r="G34" s="88"/>
      <c r="H34" s="82">
        <v>3.8634309999999999E-10</v>
      </c>
      <c r="I34" s="71"/>
      <c r="J34" s="70"/>
      <c r="K34" s="4"/>
      <c r="L34" s="4">
        <f t="shared" si="23"/>
        <v>51.348590562324603</v>
      </c>
      <c r="M34">
        <v>3</v>
      </c>
      <c r="N34">
        <v>4</v>
      </c>
      <c r="O34">
        <f t="shared" si="22"/>
        <v>141320370502.655</v>
      </c>
      <c r="P34">
        <f>O34/SUM(O$32:$O$35)</f>
        <v>0.99999995079264548</v>
      </c>
      <c r="Q34" s="50"/>
      <c r="R34" s="50"/>
    </row>
    <row r="35" spans="1:21" ht="17" thickBot="1" x14ac:dyDescent="0.25">
      <c r="A35" s="58">
        <v>2016</v>
      </c>
      <c r="B35" s="59" t="s">
        <v>24</v>
      </c>
      <c r="C35" s="59" t="s">
        <v>72</v>
      </c>
      <c r="D35" s="60">
        <v>-3.7337150000000001</v>
      </c>
      <c r="E35" s="60">
        <v>-2.4322309999999998</v>
      </c>
      <c r="F35" s="60">
        <v>6.2220360000000001</v>
      </c>
      <c r="G35" s="105"/>
      <c r="H35" s="83">
        <v>4.9928629999999998</v>
      </c>
      <c r="I35" s="71"/>
      <c r="J35" s="70"/>
      <c r="K35" s="4"/>
      <c r="L35" s="4">
        <f t="shared" si="23"/>
        <v>4.7839810145434942</v>
      </c>
      <c r="M35">
        <v>5</v>
      </c>
      <c r="N35">
        <v>4</v>
      </c>
      <c r="O35">
        <f t="shared" si="22"/>
        <v>10.935238966729957</v>
      </c>
      <c r="P35">
        <f>O35/SUM(O$32:$O$35)</f>
        <v>7.73790670781629E-11</v>
      </c>
      <c r="Q35" s="50"/>
      <c r="R35" s="80"/>
      <c r="U35" s="81"/>
    </row>
    <row r="36" spans="1:21" ht="17" thickTop="1" x14ac:dyDescent="0.2">
      <c r="A36" s="11">
        <v>2016</v>
      </c>
      <c r="B36" t="s">
        <v>24</v>
      </c>
      <c r="C36" t="s">
        <v>78</v>
      </c>
      <c r="D36" s="78">
        <v>-1.4241188</v>
      </c>
      <c r="E36" s="78">
        <v>-1.3531086000000001</v>
      </c>
      <c r="F36" s="78">
        <v>3.2366994</v>
      </c>
      <c r="G36" s="70"/>
      <c r="H36" s="2">
        <v>6.9409195000000003E-11</v>
      </c>
      <c r="I36" s="70"/>
      <c r="J36" s="70"/>
      <c r="K36" s="4"/>
      <c r="L36" s="4"/>
      <c r="Q36" s="50"/>
      <c r="R36" s="80">
        <v>4</v>
      </c>
      <c r="U36" s="81">
        <v>0.5</v>
      </c>
    </row>
    <row r="37" spans="1:21" x14ac:dyDescent="0.2">
      <c r="D37" s="88"/>
      <c r="E37" s="88"/>
      <c r="F37" s="88"/>
      <c r="G37" s="70"/>
      <c r="H37" s="70"/>
      <c r="I37" s="70"/>
      <c r="J37" s="70"/>
      <c r="K37" s="4"/>
      <c r="L37" s="4"/>
      <c r="Q37" s="50"/>
      <c r="R37" s="50"/>
    </row>
    <row r="38" spans="1:21" x14ac:dyDescent="0.2">
      <c r="A38">
        <v>2016</v>
      </c>
      <c r="B38" t="s">
        <v>25</v>
      </c>
      <c r="C38" t="s">
        <v>36</v>
      </c>
      <c r="D38" s="49">
        <v>-0.50523450000000003</v>
      </c>
      <c r="E38" s="49">
        <v>-1.1816800000000001</v>
      </c>
      <c r="F38" s="49">
        <v>5.2542251000000002</v>
      </c>
      <c r="G38" s="70"/>
      <c r="H38" s="2">
        <v>1.53939E-2</v>
      </c>
      <c r="I38" s="70"/>
      <c r="J38" s="70"/>
      <c r="L38" s="4">
        <f t="shared" si="23"/>
        <v>16.347567903857055</v>
      </c>
      <c r="M38">
        <v>3</v>
      </c>
      <c r="N38">
        <v>4</v>
      </c>
      <c r="O38">
        <f t="shared" ref="O38:O41" si="24">1/EXP(-0.5*L38)</f>
        <v>3546.7392949898476</v>
      </c>
      <c r="P38">
        <f>O38/SUM(O$38:$O$41)</f>
        <v>4.0097860325425912E-7</v>
      </c>
      <c r="Q38" s="50"/>
      <c r="R38" s="50"/>
    </row>
    <row r="39" spans="1:21" x14ac:dyDescent="0.2">
      <c r="A39" s="11">
        <v>2016</v>
      </c>
      <c r="B39" t="s">
        <v>25</v>
      </c>
      <c r="C39" t="s">
        <v>35</v>
      </c>
      <c r="D39" s="49">
        <v>-3.0037978000000001</v>
      </c>
      <c r="E39" s="49">
        <v>-1.0394620000000001</v>
      </c>
      <c r="F39" s="49">
        <v>0.50707619999999998</v>
      </c>
      <c r="G39" s="70"/>
      <c r="H39" s="2">
        <v>12.9148</v>
      </c>
      <c r="I39" s="70"/>
      <c r="J39" s="70"/>
      <c r="L39" s="4">
        <f t="shared" si="23"/>
        <v>2.8832521188824956</v>
      </c>
      <c r="M39">
        <v>3</v>
      </c>
      <c r="N39">
        <v>4</v>
      </c>
      <c r="O39">
        <f t="shared" si="24"/>
        <v>4.2275645022101953</v>
      </c>
      <c r="P39">
        <f>O39/SUM(O$38:$O$41)</f>
        <v>4.7794967948677032E-10</v>
      </c>
    </row>
    <row r="40" spans="1:21" x14ac:dyDescent="0.2">
      <c r="A40" s="11">
        <v>2016</v>
      </c>
      <c r="B40" t="s">
        <v>25</v>
      </c>
      <c r="C40" t="s">
        <v>45</v>
      </c>
      <c r="D40" s="49">
        <v>-0.46676040000000002</v>
      </c>
      <c r="E40" s="49">
        <v>-1.1587339999999999</v>
      </c>
      <c r="F40" s="49">
        <v>7.1376967000000002</v>
      </c>
      <c r="G40" s="70"/>
      <c r="H40" s="2">
        <v>6.1726270000000003E-9</v>
      </c>
      <c r="I40" s="70"/>
      <c r="J40" s="70"/>
      <c r="L40" s="4">
        <f t="shared" si="23"/>
        <v>45.806282639578491</v>
      </c>
      <c r="M40">
        <v>3</v>
      </c>
      <c r="N40">
        <v>4</v>
      </c>
      <c r="O40">
        <f t="shared" si="24"/>
        <v>8845204810.3901596</v>
      </c>
      <c r="P40">
        <f>O40/SUM(O$38:$O$41)</f>
        <v>0.99999959832916119</v>
      </c>
    </row>
    <row r="41" spans="1:21" ht="17" thickBot="1" x14ac:dyDescent="0.25">
      <c r="A41" s="58">
        <v>2016</v>
      </c>
      <c r="B41" s="59" t="s">
        <v>25</v>
      </c>
      <c r="C41" s="59" t="s">
        <v>61</v>
      </c>
      <c r="D41" s="60">
        <v>-2.6016349000000001</v>
      </c>
      <c r="E41" s="60">
        <v>-4.0332819999999998</v>
      </c>
      <c r="F41" s="60">
        <v>2.5409193000000001</v>
      </c>
      <c r="G41" s="73"/>
      <c r="H41" s="79">
        <v>28.80556</v>
      </c>
      <c r="I41" s="70"/>
      <c r="J41" s="70"/>
      <c r="K41" s="4"/>
      <c r="L41" s="4">
        <f t="shared" si="23"/>
        <v>1.2788631518707394</v>
      </c>
      <c r="M41">
        <v>5</v>
      </c>
      <c r="N41">
        <v>4</v>
      </c>
      <c r="O41">
        <f t="shared" si="24"/>
        <v>1.8954031802590967</v>
      </c>
      <c r="P41">
        <f>O41/SUM(O$38:$O$41)</f>
        <v>2.1428587122193565E-10</v>
      </c>
    </row>
    <row r="42" spans="1:21" ht="17" thickTop="1" x14ac:dyDescent="0.2">
      <c r="A42" s="11">
        <v>2016</v>
      </c>
      <c r="B42" t="s">
        <v>25</v>
      </c>
      <c r="C42" t="s">
        <v>75</v>
      </c>
      <c r="D42" s="78">
        <v>-0.40370914000000002</v>
      </c>
      <c r="E42" s="78">
        <v>-1.1371268699999999</v>
      </c>
      <c r="F42" s="78">
        <v>3.5362002700000001</v>
      </c>
      <c r="G42" s="70"/>
      <c r="H42" s="2">
        <v>1.8457432E-18</v>
      </c>
      <c r="I42" s="70"/>
      <c r="J42" s="70"/>
      <c r="K42" s="4"/>
      <c r="L42" s="4"/>
    </row>
    <row r="43" spans="1:21" x14ac:dyDescent="0.2">
      <c r="D43" s="88"/>
      <c r="E43" s="88"/>
      <c r="F43" s="88"/>
      <c r="G43" s="70"/>
      <c r="H43" s="70"/>
      <c r="I43" s="70"/>
      <c r="J43" s="70"/>
      <c r="K43" s="4"/>
      <c r="L43" s="4"/>
    </row>
    <row r="44" spans="1:21" x14ac:dyDescent="0.2">
      <c r="A44">
        <v>2016</v>
      </c>
      <c r="B44" t="s">
        <v>34</v>
      </c>
      <c r="C44" t="s">
        <v>36</v>
      </c>
      <c r="D44" s="49">
        <v>-1.0710668999999999</v>
      </c>
      <c r="E44" s="49">
        <v>-1.3004001000000001</v>
      </c>
      <c r="F44" s="49">
        <v>4.9745059999999999</v>
      </c>
      <c r="G44" s="70"/>
      <c r="H44" s="2">
        <v>1.759925E-2</v>
      </c>
      <c r="I44" s="70"/>
      <c r="J44" s="70"/>
      <c r="K44" s="4"/>
      <c r="L44" s="4">
        <f t="shared" si="23"/>
        <v>16.079797982964763</v>
      </c>
      <c r="M44">
        <v>3</v>
      </c>
      <c r="N44">
        <v>4</v>
      </c>
      <c r="O44">
        <f>1/EXP(-0.5*L44)</f>
        <v>3102.2998157958009</v>
      </c>
      <c r="P44">
        <f>O44/SUM(O$44:O$47)</f>
        <v>1.4386207569548923E-7</v>
      </c>
      <c r="U44" s="4"/>
    </row>
    <row r="45" spans="1:21" x14ac:dyDescent="0.2">
      <c r="A45">
        <v>2016</v>
      </c>
      <c r="B45" t="s">
        <v>34</v>
      </c>
      <c r="C45" t="s">
        <v>35</v>
      </c>
      <c r="D45" s="49">
        <v>0.73623490000000003</v>
      </c>
      <c r="E45" s="49">
        <v>-1.2835730000000001</v>
      </c>
      <c r="F45" s="49">
        <v>4.9584590000000004</v>
      </c>
      <c r="G45" s="72"/>
      <c r="H45">
        <v>130.3503</v>
      </c>
      <c r="I45" s="70"/>
      <c r="J45" s="70"/>
      <c r="L45" s="4">
        <f t="shared" si="23"/>
        <v>-1.7404508837456696</v>
      </c>
      <c r="M45">
        <v>3</v>
      </c>
      <c r="N45">
        <v>4</v>
      </c>
      <c r="O45">
        <f t="shared" ref="O45:O47" si="25">1/EXP(-0.5*L45)</f>
        <v>0.41885711067135434</v>
      </c>
      <c r="P45">
        <f t="shared" ref="P45:P47" si="26">O45/SUM(O$44:O$47)</f>
        <v>1.942354283560405E-11</v>
      </c>
    </row>
    <row r="46" spans="1:21" ht="17" thickBot="1" x14ac:dyDescent="0.25">
      <c r="A46">
        <v>2016</v>
      </c>
      <c r="B46" t="s">
        <v>34</v>
      </c>
      <c r="C46" t="s">
        <v>45</v>
      </c>
      <c r="D46" s="49">
        <v>-1.1797401000000001</v>
      </c>
      <c r="E46" s="49">
        <v>-1.3102815000000001</v>
      </c>
      <c r="F46" s="49">
        <v>2.2167720000000002</v>
      </c>
      <c r="G46" s="72"/>
      <c r="H46" s="2">
        <v>2.5318649999999999E-9</v>
      </c>
      <c r="I46" s="70"/>
      <c r="J46" s="70"/>
      <c r="L46" s="4">
        <f t="shared" si="23"/>
        <v>47.588619303242915</v>
      </c>
      <c r="M46">
        <v>3</v>
      </c>
      <c r="N46">
        <v>4</v>
      </c>
      <c r="O46">
        <f t="shared" si="25"/>
        <v>21564400168.707367</v>
      </c>
      <c r="P46">
        <f t="shared" si="26"/>
        <v>0.99999985610758879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2016</v>
      </c>
      <c r="B47" s="59" t="s">
        <v>34</v>
      </c>
      <c r="C47" s="59" t="s">
        <v>61</v>
      </c>
      <c r="D47" s="60">
        <v>0.78237040000000002</v>
      </c>
      <c r="E47" s="60">
        <v>-0.8425009</v>
      </c>
      <c r="F47" s="60">
        <v>5.3706610000000001</v>
      </c>
      <c r="G47" s="77"/>
      <c r="H47" s="59">
        <v>232.0283</v>
      </c>
      <c r="I47" s="70"/>
      <c r="J47" s="70"/>
      <c r="L47" s="4">
        <f t="shared" si="23"/>
        <v>-2.8937186939712785</v>
      </c>
      <c r="M47">
        <v>5</v>
      </c>
      <c r="N47">
        <v>4</v>
      </c>
      <c r="O47">
        <f t="shared" si="25"/>
        <v>0.2353081500538694</v>
      </c>
      <c r="P47">
        <f t="shared" si="26"/>
        <v>1.0911878575517892E-11</v>
      </c>
      <c r="R47" s="26" t="s">
        <v>37</v>
      </c>
      <c r="S47" s="27"/>
      <c r="T47" s="28"/>
    </row>
    <row r="48" spans="1:21" ht="17" thickTop="1" x14ac:dyDescent="0.2">
      <c r="A48">
        <v>2016</v>
      </c>
      <c r="B48" t="s">
        <v>34</v>
      </c>
      <c r="C48" t="s">
        <v>75</v>
      </c>
      <c r="D48">
        <v>-0.93738518000000004</v>
      </c>
      <c r="E48">
        <v>-1.28306696</v>
      </c>
      <c r="F48">
        <v>2.4522730699999999</v>
      </c>
      <c r="G48" s="70"/>
      <c r="H48" s="2">
        <v>1.6802987000000001E-9</v>
      </c>
      <c r="I48" s="70"/>
      <c r="J48" s="70"/>
      <c r="R48" s="29">
        <f>$P22*D22+$P23*D23+$P24*D24</f>
        <v>-5.4877947648883536</v>
      </c>
      <c r="S48" s="30">
        <f>$P22*E22+$P23*E23+$P24*E24</f>
        <v>-2.817310818400772</v>
      </c>
      <c r="T48" s="31">
        <f>$P22*F22+$P23*F23+$P24*F24</f>
        <v>3.4301566010398581</v>
      </c>
    </row>
    <row r="49" spans="1:21" x14ac:dyDescent="0.2"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2016</v>
      </c>
      <c r="C50" t="s">
        <v>92</v>
      </c>
      <c r="G50" s="4"/>
      <c r="R50" s="29">
        <f>$P27*D27+$P28*D28+$P29*D29</f>
        <v>-4.920420490228806</v>
      </c>
      <c r="S50" s="30">
        <f>$P27*E27+$P28*E28+$P29*E29</f>
        <v>-3.0326470929149711</v>
      </c>
      <c r="T50" s="31">
        <f>$P27*F27+$P28*F28+$P29*F29</f>
        <v>3.4069979866639124</v>
      </c>
      <c r="U50" s="4"/>
    </row>
    <row r="51" spans="1:21" x14ac:dyDescent="0.2">
      <c r="A51" s="11">
        <v>2016</v>
      </c>
      <c r="C51" s="41" t="s">
        <v>23</v>
      </c>
      <c r="D51" s="42">
        <v>-5.4877947648883536</v>
      </c>
      <c r="E51" s="42">
        <v>-2.817310818400772</v>
      </c>
      <c r="F51" s="42">
        <v>3.4301566010398581</v>
      </c>
      <c r="G51" s="22"/>
      <c r="H51" s="44">
        <f t="shared" ref="H51:J55" si="27">EXP(D51)</f>
        <v>4.136957085526808E-3</v>
      </c>
      <c r="I51" s="44">
        <f t="shared" si="27"/>
        <v>5.9766449632681691E-2</v>
      </c>
      <c r="J51" s="122">
        <f t="shared" si="27"/>
        <v>30.88147844266636</v>
      </c>
      <c r="R51" s="29" t="s">
        <v>53</v>
      </c>
      <c r="S51" s="30"/>
      <c r="T51" s="31"/>
    </row>
    <row r="52" spans="1:21" x14ac:dyDescent="0.2">
      <c r="A52" s="11">
        <v>2016</v>
      </c>
      <c r="C52" s="24" t="s">
        <v>24</v>
      </c>
      <c r="D52" s="19">
        <v>-1.5220710040319758</v>
      </c>
      <c r="E52" s="19">
        <v>-1.375043002724422</v>
      </c>
      <c r="F52" s="19">
        <v>6.0043310548937985</v>
      </c>
      <c r="G52" s="14"/>
      <c r="H52" s="45">
        <f t="shared" si="27"/>
        <v>0.21825940246282433</v>
      </c>
      <c r="I52" s="45">
        <f t="shared" si="27"/>
        <v>0.25282872324706157</v>
      </c>
      <c r="J52" s="123">
        <f t="shared" si="27"/>
        <v>405.1798549775923</v>
      </c>
      <c r="R52" s="29">
        <f>$P32*D32+$P33*D33+$P34*D34+$P35*D35</f>
        <v>-1.5220710040319758</v>
      </c>
      <c r="S52" s="30">
        <f>$P32*E32+$P33*E33+$P34*E34+$P35*E35</f>
        <v>-1.375043002724422</v>
      </c>
      <c r="T52" s="31">
        <f t="shared" ref="T52" si="28">$P32*F32+$P33*F33+$P34*F34+$P35*F35</f>
        <v>6.0043310548937985</v>
      </c>
    </row>
    <row r="53" spans="1:21" x14ac:dyDescent="0.2">
      <c r="A53" s="11">
        <v>2016</v>
      </c>
      <c r="C53" s="24" t="s">
        <v>25</v>
      </c>
      <c r="D53" s="43">
        <v>-0.46676041709734056</v>
      </c>
      <c r="E53" s="43">
        <v>-1.158734009759824</v>
      </c>
      <c r="F53" s="43">
        <v>7.1376959406140612</v>
      </c>
      <c r="H53" s="45">
        <f t="shared" si="27"/>
        <v>0.62703029815694267</v>
      </c>
      <c r="I53" s="45">
        <f t="shared" si="27"/>
        <v>0.31388330265113434</v>
      </c>
      <c r="J53" s="123">
        <f t="shared" si="27"/>
        <v>1258.5253288745762</v>
      </c>
      <c r="R53" s="29" t="s">
        <v>54</v>
      </c>
      <c r="S53" s="32"/>
      <c r="T53" s="33"/>
    </row>
    <row r="54" spans="1:21" x14ac:dyDescent="0.2">
      <c r="A54" s="11">
        <v>2016</v>
      </c>
      <c r="C54" s="24" t="s">
        <v>26</v>
      </c>
      <c r="D54" s="19">
        <v>-1.1797400843074226</v>
      </c>
      <c r="E54" s="19">
        <v>-1.3102814985728182</v>
      </c>
      <c r="F54" s="19">
        <v>2.2167723968210051</v>
      </c>
      <c r="H54" s="45">
        <f t="shared" si="27"/>
        <v>0.30735861554747529</v>
      </c>
      <c r="I54" s="45">
        <f t="shared" si="27"/>
        <v>0.26974411311335961</v>
      </c>
      <c r="J54" s="123">
        <f t="shared" si="27"/>
        <v>9.1776611622811188</v>
      </c>
      <c r="R54" s="29">
        <f>$P38*D38+$P39*D39+$P40*D40+$P41*D41</f>
        <v>-0.46676041709734056</v>
      </c>
      <c r="S54" s="30">
        <f t="shared" ref="S54:T54" si="29">$P38*E38+$P39*E39+$P40*E40+$P41*E41</f>
        <v>-1.158734009759824</v>
      </c>
      <c r="T54" s="31">
        <f t="shared" si="29"/>
        <v>7.1376959406140612</v>
      </c>
    </row>
    <row r="55" spans="1:21" x14ac:dyDescent="0.2">
      <c r="A55" s="11">
        <v>2016</v>
      </c>
      <c r="C55" s="24" t="s">
        <v>27</v>
      </c>
      <c r="D55" s="19">
        <v>-4.920420490228806</v>
      </c>
      <c r="E55" s="19">
        <v>-3.0326470929149711</v>
      </c>
      <c r="F55" s="19">
        <v>3.4069979866639124</v>
      </c>
      <c r="H55" s="45">
        <f t="shared" si="27"/>
        <v>7.2960622787853757E-3</v>
      </c>
      <c r="I55" s="45">
        <f t="shared" si="27"/>
        <v>4.8187911269713113E-2</v>
      </c>
      <c r="J55" s="123">
        <f t="shared" si="27"/>
        <v>30.174523832610618</v>
      </c>
      <c r="R55" s="29" t="s">
        <v>55</v>
      </c>
      <c r="S55" s="32"/>
      <c r="T55" s="33"/>
    </row>
    <row r="56" spans="1:21" ht="17" thickBot="1" x14ac:dyDescent="0.25">
      <c r="A56" s="11">
        <v>2016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-1.1797400843074226</v>
      </c>
      <c r="S56" s="37">
        <f>$P44*E44+$P45*E45+$P46*E46+$P47*E47</f>
        <v>-1.3102814985728182</v>
      </c>
      <c r="T56" s="116">
        <f>$P44*F44+$P45*F45+$P46*F46+$P47*F47</f>
        <v>2.2167723968210051</v>
      </c>
      <c r="U56" s="4"/>
    </row>
    <row r="57" spans="1:21" x14ac:dyDescent="0.2">
      <c r="A57" s="11">
        <v>2016</v>
      </c>
      <c r="C57" s="24" t="s">
        <v>5</v>
      </c>
      <c r="D57" s="19">
        <f>AVERAGE(D51:D55)</f>
        <v>-2.7153573521107797</v>
      </c>
      <c r="E57" s="19">
        <f t="shared" ref="E57:F57" si="30">AVERAGE(E51:E55)</f>
        <v>-1.9388032844745617</v>
      </c>
      <c r="F57" s="19">
        <f t="shared" si="30"/>
        <v>4.4391907960065273</v>
      </c>
      <c r="G57" t="s">
        <v>46</v>
      </c>
      <c r="H57" s="45">
        <f>AVERAGE(H51:H55)</f>
        <v>0.2328162671063109</v>
      </c>
      <c r="I57" s="45">
        <f t="shared" ref="I57:J57" si="31">AVERAGE(I51:I55)</f>
        <v>0.18888209998279007</v>
      </c>
      <c r="J57" s="123">
        <f t="shared" si="31"/>
        <v>346.78776945794533</v>
      </c>
    </row>
    <row r="58" spans="1:21" x14ac:dyDescent="0.2">
      <c r="A58" s="11">
        <v>2016</v>
      </c>
      <c r="C58" s="24" t="s">
        <v>6</v>
      </c>
      <c r="D58" s="19">
        <f>STDEV(D51:D55)</f>
        <v>2.3123015335750794</v>
      </c>
      <c r="E58" s="19">
        <f t="shared" ref="E58:F58" si="32">STDEV(E51:E55)</f>
        <v>0.90686866860844495</v>
      </c>
      <c r="F58" s="19">
        <f t="shared" si="32"/>
        <v>2.0466014260703029</v>
      </c>
      <c r="G58" t="s">
        <v>47</v>
      </c>
      <c r="H58" s="45">
        <f>STDEV(H51:H55)</f>
        <v>0.25706358936729656</v>
      </c>
      <c r="I58" s="45">
        <f t="shared" ref="I58:J58" si="33">STDEV(I51:I55)</f>
        <v>0.12521865113265465</v>
      </c>
      <c r="J58" s="123">
        <f t="shared" si="33"/>
        <v>535.88625895197595</v>
      </c>
    </row>
    <row r="59" spans="1:21" ht="17" thickBot="1" x14ac:dyDescent="0.25">
      <c r="A59">
        <v>2016</v>
      </c>
      <c r="C59" s="25" t="s">
        <v>28</v>
      </c>
      <c r="D59" s="20">
        <f>SQRT(EXP(D58^2)-1)</f>
        <v>14.454151414471152</v>
      </c>
      <c r="E59" s="20">
        <f t="shared" ref="E59:F59" si="34">SQRT(EXP(E58^2)-1)</f>
        <v>1.1295929006229066</v>
      </c>
      <c r="F59" s="20">
        <f t="shared" si="34"/>
        <v>8.0578491875571228</v>
      </c>
      <c r="G59" s="16" t="s">
        <v>28</v>
      </c>
      <c r="H59" s="47">
        <f>H58/H57</f>
        <v>1.1041478869254167</v>
      </c>
      <c r="I59" s="47">
        <f t="shared" ref="I59:J59" si="35">I58/I57</f>
        <v>0.66294609782538372</v>
      </c>
      <c r="J59" s="125">
        <f t="shared" si="35"/>
        <v>1.5452859245572743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C62" s="41" t="s">
        <v>23</v>
      </c>
      <c r="D62" s="42">
        <v>-5.3290666</v>
      </c>
      <c r="E62" s="42">
        <v>-2.5179285999999999</v>
      </c>
      <c r="F62" s="42">
        <v>3.5459966999999999</v>
      </c>
      <c r="G62" s="114">
        <f>H25</f>
        <v>2.0488259E-26</v>
      </c>
      <c r="H62" s="44">
        <f t="shared" ref="H62:J66" si="36">EXP(D62)</f>
        <v>4.8485935780181203E-3</v>
      </c>
      <c r="I62" s="44">
        <f t="shared" si="36"/>
        <v>8.0626443512134618E-2</v>
      </c>
      <c r="J62" s="122">
        <f t="shared" si="36"/>
        <v>34.674227928079539</v>
      </c>
      <c r="O62" s="92">
        <v>65.319000000000003</v>
      </c>
      <c r="P62" s="85">
        <v>723.47699999999998</v>
      </c>
      <c r="Q62">
        <v>1.4200000000000001E-2</v>
      </c>
      <c r="R62" s="55">
        <f>(P62/701.7-Q62*24)*701.7</f>
        <v>484.33763999999996</v>
      </c>
    </row>
    <row r="63" spans="1:21" x14ac:dyDescent="0.2">
      <c r="C63" s="24" t="s">
        <v>24</v>
      </c>
      <c r="D63" s="19">
        <v>-1.4241188</v>
      </c>
      <c r="E63" s="19">
        <v>-1.3531086000000001</v>
      </c>
      <c r="F63" s="19">
        <v>3.2366994</v>
      </c>
      <c r="G63" s="115">
        <f>H36</f>
        <v>6.9409195000000003E-11</v>
      </c>
      <c r="H63" s="45">
        <f t="shared" si="36"/>
        <v>0.24072049267258297</v>
      </c>
      <c r="I63" s="45">
        <f t="shared" si="36"/>
        <v>0.25843563764512673</v>
      </c>
      <c r="J63" s="123">
        <f t="shared" si="36"/>
        <v>25.449584074137015</v>
      </c>
      <c r="O63" s="39">
        <v>50.683999999999997</v>
      </c>
      <c r="P63" s="86">
        <v>10905.777</v>
      </c>
      <c r="Q63">
        <v>2.3699999999999999E-2</v>
      </c>
      <c r="R63" s="56">
        <f t="shared" ref="R63:R66" si="37">(P63/701.7-Q63*24)*701.7</f>
        <v>10506.65004</v>
      </c>
    </row>
    <row r="64" spans="1:21" x14ac:dyDescent="0.2">
      <c r="C64" s="24" t="s">
        <v>25</v>
      </c>
      <c r="D64" s="43">
        <v>-0.40370914000000002</v>
      </c>
      <c r="E64" s="43">
        <v>-1.1371268699999999</v>
      </c>
      <c r="F64" s="43">
        <v>3.5362002700000001</v>
      </c>
      <c r="G64" s="2">
        <f>H42</f>
        <v>1.8457432E-18</v>
      </c>
      <c r="H64" s="45">
        <f t="shared" si="36"/>
        <v>0.6678383404819721</v>
      </c>
      <c r="I64" s="45">
        <f t="shared" si="36"/>
        <v>0.32073922474075583</v>
      </c>
      <c r="J64" s="123">
        <f t="shared" si="36"/>
        <v>34.336202704949926</v>
      </c>
      <c r="O64" s="39">
        <v>52.216000000000001</v>
      </c>
      <c r="P64" s="86">
        <v>25400.829000000002</v>
      </c>
      <c r="Q64">
        <v>5.5899999999999998E-2</v>
      </c>
      <c r="R64" s="56">
        <f t="shared" si="37"/>
        <v>24459.428280000004</v>
      </c>
    </row>
    <row r="65" spans="3:18" x14ac:dyDescent="0.2">
      <c r="C65" s="24" t="s">
        <v>26</v>
      </c>
      <c r="D65" s="19">
        <v>-0.93738518000000004</v>
      </c>
      <c r="E65" s="19">
        <v>-1.28306696</v>
      </c>
      <c r="F65" s="19">
        <v>2.4522730699999999</v>
      </c>
      <c r="G65" s="2">
        <f>H48</f>
        <v>1.6802987000000001E-9</v>
      </c>
      <c r="H65" s="45">
        <f t="shared" si="36"/>
        <v>0.39165059341634512</v>
      </c>
      <c r="I65" s="45">
        <f t="shared" si="36"/>
        <v>0.27718587748168544</v>
      </c>
      <c r="J65" s="123">
        <f t="shared" si="36"/>
        <v>11.61471780280532</v>
      </c>
      <c r="O65" s="39">
        <v>42.101999999999997</v>
      </c>
      <c r="P65" s="86">
        <v>16120.811</v>
      </c>
      <c r="Q65">
        <v>6.3799999999999996E-2</v>
      </c>
      <c r="R65" s="56">
        <f t="shared" si="37"/>
        <v>15046.367960000001</v>
      </c>
    </row>
    <row r="66" spans="3:18" ht="17" thickBot="1" x14ac:dyDescent="0.25">
      <c r="C66" s="24" t="s">
        <v>27</v>
      </c>
      <c r="D66" s="19">
        <v>-4.6980171999999998</v>
      </c>
      <c r="E66" s="19">
        <v>-2.9933793</v>
      </c>
      <c r="F66" s="19">
        <v>3.1977850999999999</v>
      </c>
      <c r="G66" s="2">
        <f>H30</f>
        <v>1.055625E-19</v>
      </c>
      <c r="H66" s="45">
        <f t="shared" si="36"/>
        <v>9.1133291079778071E-3</v>
      </c>
      <c r="I66" s="45">
        <f t="shared" si="36"/>
        <v>5.0117787198437097E-2</v>
      </c>
      <c r="J66" s="123">
        <f t="shared" si="36"/>
        <v>24.478253227195349</v>
      </c>
      <c r="O66" s="93">
        <v>45.817999999999998</v>
      </c>
      <c r="P66" s="87">
        <v>1655.1220000000001</v>
      </c>
      <c r="Q66">
        <v>7.2800000000000004E-2</v>
      </c>
      <c r="R66" s="57">
        <f t="shared" si="37"/>
        <v>429.11175999999983</v>
      </c>
    </row>
    <row r="67" spans="3:18" x14ac:dyDescent="0.2"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51.227800000000002</v>
      </c>
      <c r="P67" s="90">
        <f>AVERAGE(P62:P66)</f>
        <v>10961.2032</v>
      </c>
      <c r="R67" s="90">
        <f>AVERAGE(R62:R66)</f>
        <v>10185.179136000002</v>
      </c>
    </row>
    <row r="68" spans="3:18" x14ac:dyDescent="0.2">
      <c r="C68" s="24" t="s">
        <v>5</v>
      </c>
      <c r="D68" s="19">
        <f>AVERAGE(D62:D66)</f>
        <v>-2.5584593839999998</v>
      </c>
      <c r="E68" s="19">
        <f t="shared" ref="E68:F68" si="38">AVERAGE(E62:E66)</f>
        <v>-1.8569220659999999</v>
      </c>
      <c r="F68" s="19">
        <f t="shared" si="38"/>
        <v>3.1937909080000004</v>
      </c>
      <c r="G68" s="2">
        <f>GEOMEAN(G62:G66)</f>
        <v>5.41499300193112E-17</v>
      </c>
      <c r="H68" s="45">
        <f>AVERAGE(H62:H66)</f>
        <v>0.26283426985137925</v>
      </c>
      <c r="I68" s="45">
        <f t="shared" ref="I68:J68" si="39">AVERAGE(I62:I66)</f>
        <v>0.19742099411562794</v>
      </c>
      <c r="J68" s="123">
        <f t="shared" si="39"/>
        <v>26.110597147433431</v>
      </c>
      <c r="N68" t="s">
        <v>47</v>
      </c>
      <c r="O68" s="90">
        <f>STDEV(O62:O66)</f>
        <v>8.8371423095930854</v>
      </c>
      <c r="P68" s="90">
        <f>STDEV(P62:P66)</f>
        <v>10326.441824324738</v>
      </c>
      <c r="R68" s="90">
        <f>STDEV(R62:R66)</f>
        <v>10207.54457895302</v>
      </c>
    </row>
    <row r="69" spans="3:18" x14ac:dyDescent="0.2">
      <c r="C69" s="24" t="s">
        <v>6</v>
      </c>
      <c r="D69" s="19">
        <f>STDEV(D62:D66)</f>
        <v>2.2809828332738347</v>
      </c>
      <c r="E69" s="19">
        <f t="shared" ref="E69:F69" si="40">STDEV(E62:E66)</f>
        <v>0.84108672235559467</v>
      </c>
      <c r="F69" s="19">
        <f t="shared" si="40"/>
        <v>0.44525242487582739</v>
      </c>
      <c r="G69" t="s">
        <v>47</v>
      </c>
      <c r="H69" s="45">
        <f>STDEV(H62:H66)</f>
        <v>0.27930354747084657</v>
      </c>
      <c r="I69" s="45">
        <f t="shared" ref="I69:J69" si="41">STDEV(I62:I66)</f>
        <v>0.12311763802021373</v>
      </c>
      <c r="J69" s="123">
        <f t="shared" si="41"/>
        <v>9.4104776959793472</v>
      </c>
      <c r="N69" t="s">
        <v>82</v>
      </c>
      <c r="O69" s="89">
        <f>O68/O67</f>
        <v>0.17250676994899419</v>
      </c>
      <c r="P69" s="89">
        <f>P68/P67</f>
        <v>0.94209017348795598</v>
      </c>
      <c r="R69" s="89">
        <f>R68/R67</f>
        <v>1.0021958811577467</v>
      </c>
    </row>
    <row r="70" spans="3:18" ht="17" thickBot="1" x14ac:dyDescent="0.25">
      <c r="C70" s="25" t="s">
        <v>28</v>
      </c>
      <c r="D70" s="20">
        <f>SQRT(EXP(D69^2)-1)</f>
        <v>13.446023452010927</v>
      </c>
      <c r="E70" s="20">
        <f t="shared" ref="E70:F70" si="42">SQRT(EXP(E69^2)-1)</f>
        <v>1.014280174138076</v>
      </c>
      <c r="F70" s="20">
        <f t="shared" si="42"/>
        <v>0.46825936550831121</v>
      </c>
      <c r="G70" s="16" t="s">
        <v>28</v>
      </c>
      <c r="H70" s="47">
        <f>H69/H68</f>
        <v>1.0626603130131391</v>
      </c>
      <c r="I70" s="47">
        <f t="shared" ref="I70:J70" si="43">I69/I68</f>
        <v>0.62362991621906583</v>
      </c>
      <c r="J70" s="125">
        <f t="shared" si="43"/>
        <v>0.36040836763874473</v>
      </c>
    </row>
    <row r="71" spans="3:18" ht="17" thickBot="1" x14ac:dyDescent="0.25"/>
    <row r="72" spans="3:18" x14ac:dyDescent="0.2">
      <c r="O72" s="8">
        <f>LN(O62)</f>
        <v>4.179282958738292</v>
      </c>
      <c r="P72" s="91">
        <f>LN(P62)</f>
        <v>6.5840687556560695</v>
      </c>
    </row>
    <row r="73" spans="3:18" x14ac:dyDescent="0.2">
      <c r="O73" s="11">
        <f t="shared" ref="O73:P76" si="44">LN(O63)</f>
        <v>3.9256102789366616</v>
      </c>
      <c r="P73" s="10">
        <f t="shared" si="44"/>
        <v>9.2970479278168412</v>
      </c>
    </row>
    <row r="74" spans="3:18" x14ac:dyDescent="0.2">
      <c r="O74" s="11">
        <f t="shared" si="44"/>
        <v>3.9553889613329165</v>
      </c>
      <c r="P74" s="10">
        <f t="shared" si="44"/>
        <v>10.142537090269302</v>
      </c>
    </row>
    <row r="75" spans="3:18" x14ac:dyDescent="0.2">
      <c r="O75" s="11">
        <f t="shared" si="44"/>
        <v>3.7400952454982064</v>
      </c>
      <c r="P75" s="10">
        <f t="shared" si="44"/>
        <v>9.6878663249688017</v>
      </c>
    </row>
    <row r="76" spans="3:18" ht="17" thickBot="1" x14ac:dyDescent="0.25">
      <c r="O76" s="15">
        <f t="shared" si="44"/>
        <v>3.8246770270111563</v>
      </c>
      <c r="P76" s="17">
        <f t="shared" si="44"/>
        <v>7.4116300011063565</v>
      </c>
    </row>
    <row r="77" spans="3:18" x14ac:dyDescent="0.2">
      <c r="N77" t="s">
        <v>5</v>
      </c>
      <c r="O77" s="8">
        <f>AVERAGE(O72:O76)</f>
        <v>3.9250108943034467</v>
      </c>
      <c r="P77" s="55">
        <f>AVERAGE(P72:P76)</f>
        <v>8.6246300199634724</v>
      </c>
    </row>
    <row r="78" spans="3:18" x14ac:dyDescent="0.2">
      <c r="N78" t="s">
        <v>6</v>
      </c>
      <c r="O78" s="11">
        <f>STDEV(O72:O76)</f>
        <v>0.1657091963872506</v>
      </c>
      <c r="P78" s="56">
        <f>STDEV(P72:P76)</f>
        <v>1.5428802996592936</v>
      </c>
    </row>
    <row r="79" spans="3:18" ht="17" thickBot="1" x14ac:dyDescent="0.25">
      <c r="N79" t="s">
        <v>28</v>
      </c>
      <c r="O79" s="15">
        <f>SQRT(EXP(O78^2)-1)</f>
        <v>0.16685330552186056</v>
      </c>
      <c r="P79" s="17">
        <f>SQRT(EXP(P78^2)-1)</f>
        <v>3.1321057364680311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DFD4-7BC1-1946-A50E-8EE152FA36BA}">
  <sheetPr codeName="Sheet13">
    <tabColor theme="9" tint="0.39997558519241921"/>
  </sheetPr>
  <dimension ref="A1:V79"/>
  <sheetViews>
    <sheetView topLeftCell="A15" workbookViewId="0">
      <selection activeCell="C46" sqref="C46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s="8" t="s">
        <v>63</v>
      </c>
      <c r="B1" s="9" t="s">
        <v>11</v>
      </c>
      <c r="C1" s="9" t="s">
        <v>10</v>
      </c>
      <c r="D1" s="9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16</v>
      </c>
      <c r="L1" s="9" t="s">
        <v>49</v>
      </c>
      <c r="M1" s="9" t="s">
        <v>41</v>
      </c>
      <c r="N1" s="9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1" x14ac:dyDescent="0.2">
      <c r="A2">
        <v>2019</v>
      </c>
      <c r="B2" t="s">
        <v>12</v>
      </c>
      <c r="C2" t="s">
        <v>64</v>
      </c>
      <c r="D2" s="49">
        <v>-6.2657999999999996</v>
      </c>
      <c r="E2" s="49">
        <v>-5.4298000000000002</v>
      </c>
      <c r="F2" s="49">
        <v>8.7894000000000005</v>
      </c>
      <c r="H2">
        <v>2.3504830000000001E-2</v>
      </c>
      <c r="L2" s="4">
        <f t="shared" ref="L2:L5" si="0">-2*LN(H2/M2) +2*N2</f>
        <v>18.470911993647842</v>
      </c>
      <c r="M2">
        <v>12</v>
      </c>
      <c r="N2">
        <v>3</v>
      </c>
      <c r="O2">
        <f>1/EXP(-0.5*L2)</f>
        <v>10254.336792831606</v>
      </c>
      <c r="P2">
        <f>O2/SUM(O$2:O$9)</f>
        <v>0.12669317447349196</v>
      </c>
      <c r="Q2" s="55">
        <f>O2/(SUM(O$2:O$5))</f>
        <v>0.26009282464297601</v>
      </c>
      <c r="R2" s="4">
        <f>$P2*D2+$P3*D3+$P4*D4+$P5*D5+$P6*D6+$P7*D7+$P8*D8+$P9*D9</f>
        <v>-5.9773116216590516</v>
      </c>
      <c r="S2" s="4">
        <f t="shared" ref="S2:T2" si="1">$P2*E2+$P3*E3+$P4*E4+$P5*E5+$P6*E6+$P7*E7+$P8*E8+$P9*E9</f>
        <v>-5.2095095253894925</v>
      </c>
      <c r="T2" s="4">
        <f t="shared" si="1"/>
        <v>7.513670700151545</v>
      </c>
      <c r="U2" s="4">
        <v>0.5</v>
      </c>
    </row>
    <row r="3" spans="1:21" x14ac:dyDescent="0.2">
      <c r="A3">
        <v>2019</v>
      </c>
      <c r="B3" t="s">
        <v>12</v>
      </c>
      <c r="C3" t="s">
        <v>65</v>
      </c>
      <c r="D3" s="49">
        <v>-6.0096999999999996</v>
      </c>
      <c r="E3" s="49">
        <v>-5.4302000000000001</v>
      </c>
      <c r="F3" s="49">
        <v>5.5080999999999998</v>
      </c>
      <c r="H3">
        <v>2.2050469E-2</v>
      </c>
      <c r="L3" s="4">
        <f t="shared" si="0"/>
        <v>18.598656114524424</v>
      </c>
      <c r="M3">
        <v>12</v>
      </c>
      <c r="N3">
        <v>3</v>
      </c>
      <c r="O3">
        <f t="shared" ref="O3:O5" si="2">1/EXP(-0.5*L3)</f>
        <v>10930.671954335843</v>
      </c>
      <c r="P3">
        <f t="shared" ref="P3:P9" si="3">O3/SUM(O$2:O$9)</f>
        <v>0.13504935102104929</v>
      </c>
      <c r="Q3" s="56">
        <f t="shared" ref="Q3:Q4" si="4">O3/(SUM(O$2:O$5))</f>
        <v>0.27724751013019078</v>
      </c>
    </row>
    <row r="4" spans="1:21" x14ac:dyDescent="0.2">
      <c r="A4">
        <v>2019</v>
      </c>
      <c r="B4" t="s">
        <v>12</v>
      </c>
      <c r="C4" t="s">
        <v>66</v>
      </c>
      <c r="D4" s="49">
        <v>-5.1787593999999997</v>
      </c>
      <c r="E4" s="49">
        <v>-4.1390029999999998</v>
      </c>
      <c r="F4" s="49">
        <v>7.0857694999999996</v>
      </c>
      <c r="H4">
        <v>2.4866255E-2</v>
      </c>
      <c r="L4" s="4">
        <f t="shared" si="0"/>
        <v>18.358300530650702</v>
      </c>
      <c r="M4">
        <v>12</v>
      </c>
      <c r="N4">
        <v>3</v>
      </c>
      <c r="O4">
        <f t="shared" si="2"/>
        <v>9692.9128683933977</v>
      </c>
      <c r="P4">
        <f t="shared" si="3"/>
        <v>0.11975673571109773</v>
      </c>
      <c r="Q4" s="56">
        <f t="shared" si="4"/>
        <v>0.24585276823763572</v>
      </c>
      <c r="R4" s="4">
        <f>$Q2*D2+$Q3*D3+$Q4*D4+$Q5*D5</f>
        <v>-5.7311179232867442</v>
      </c>
      <c r="S4" s="4">
        <f t="shared" ref="S4:T4" si="5">$Q2*E2+$Q3*E3+$Q4*E4+$Q5*E5</f>
        <v>-4.9837815865096342</v>
      </c>
      <c r="T4" s="4">
        <f t="shared" si="5"/>
        <v>6.9913734964800289</v>
      </c>
    </row>
    <row r="5" spans="1:21" ht="17" thickBot="1" x14ac:dyDescent="0.25">
      <c r="A5">
        <v>2019</v>
      </c>
      <c r="B5" t="s">
        <v>12</v>
      </c>
      <c r="C5" t="s">
        <v>77</v>
      </c>
      <c r="D5" s="49">
        <v>-5.3597999999999999</v>
      </c>
      <c r="E5" s="49">
        <v>-4.8357999999999999</v>
      </c>
      <c r="F5" s="49">
        <v>6.6241000000000003</v>
      </c>
      <c r="H5">
        <v>2.8197616000000002E-2</v>
      </c>
      <c r="L5" s="4">
        <f t="shared" si="0"/>
        <v>18.106848986813567</v>
      </c>
      <c r="M5">
        <v>12</v>
      </c>
      <c r="N5">
        <v>3</v>
      </c>
      <c r="O5">
        <f t="shared" si="2"/>
        <v>8547.7596077005819</v>
      </c>
      <c r="P5">
        <f t="shared" si="3"/>
        <v>0.10560827298874352</v>
      </c>
      <c r="Q5" s="57">
        <f>O5/(SUM(O$2:O$5))</f>
        <v>0.21680689698919761</v>
      </c>
      <c r="R5" s="4">
        <f>$Q6*D6+$Q7*D7+$Q8*D9+$Q9*D9</f>
        <v>-6.1651638538049527</v>
      </c>
      <c r="S5" s="4">
        <f t="shared" ref="S5:T5" si="6">$Q6*E6+$Q7*E7+$Q8*E9+$Q9*E9</f>
        <v>-5.3670971592743264</v>
      </c>
      <c r="T5" s="4">
        <f t="shared" si="6"/>
        <v>8.3025137782341574</v>
      </c>
    </row>
    <row r="6" spans="1:21" x14ac:dyDescent="0.2">
      <c r="A6">
        <v>2019</v>
      </c>
      <c r="B6" t="s">
        <v>12</v>
      </c>
      <c r="C6" t="s">
        <v>59</v>
      </c>
      <c r="D6" s="49">
        <v>-6.2657999999999996</v>
      </c>
      <c r="E6" s="49">
        <v>-5.4298000000000002</v>
      </c>
      <c r="F6" s="49">
        <v>8.7894000000000005</v>
      </c>
      <c r="H6">
        <v>2.3504830000000001E-2</v>
      </c>
      <c r="L6" s="4">
        <f>-2*LN(H6/M6) +2*N6</f>
        <v>18.470911993647842</v>
      </c>
      <c r="M6">
        <v>12</v>
      </c>
      <c r="N6">
        <v>3</v>
      </c>
      <c r="O6">
        <f>1/EXP(-0.5*L6)</f>
        <v>10254.336792831606</v>
      </c>
      <c r="P6">
        <f t="shared" si="3"/>
        <v>0.12669317447349196</v>
      </c>
      <c r="Q6" s="55">
        <f>O6/SUM(O$6:O$9)</f>
        <v>0.2470170316783474</v>
      </c>
    </row>
    <row r="7" spans="1:21" x14ac:dyDescent="0.2">
      <c r="A7">
        <v>2019</v>
      </c>
      <c r="B7" t="s">
        <v>12</v>
      </c>
      <c r="C7" t="s">
        <v>57</v>
      </c>
      <c r="D7" s="49">
        <v>-5.8839480140786096</v>
      </c>
      <c r="E7" s="49">
        <v>-5.19153813157412</v>
      </c>
      <c r="F7" s="49">
        <v>6.9434769676652301</v>
      </c>
      <c r="H7">
        <v>2.2013030999999999E-2</v>
      </c>
      <c r="L7" s="4">
        <f t="shared" ref="L7:L9" si="7">-2*LN(H7/M7) +2*N7</f>
        <v>18.602054665162356</v>
      </c>
      <c r="M7">
        <v>12</v>
      </c>
      <c r="N7">
        <v>3</v>
      </c>
      <c r="O7">
        <f>1/EXP(-0.5*L7)</f>
        <v>10949.261965708036</v>
      </c>
      <c r="P7">
        <f t="shared" si="3"/>
        <v>0.13527903214054282</v>
      </c>
      <c r="Q7" s="56">
        <f t="shared" ref="Q7:Q9" si="8">O7/SUM(O$6:O$9)</f>
        <v>0.26375710535746605</v>
      </c>
    </row>
    <row r="8" spans="1:21" x14ac:dyDescent="0.2">
      <c r="A8">
        <v>2019</v>
      </c>
      <c r="B8" t="s">
        <v>50</v>
      </c>
      <c r="C8" t="s">
        <v>58</v>
      </c>
      <c r="D8" s="49">
        <v>-6.4557372672769198</v>
      </c>
      <c r="E8" s="49">
        <v>-5.6645652197780496</v>
      </c>
      <c r="F8" s="49">
        <v>7.5804772790922801</v>
      </c>
      <c r="H8" s="49">
        <v>2.3971659999999999E-2</v>
      </c>
      <c r="L8" s="4">
        <f t="shared" si="7"/>
        <v>18.43157925897706</v>
      </c>
      <c r="M8">
        <v>12</v>
      </c>
      <c r="N8">
        <v>3</v>
      </c>
      <c r="O8">
        <f>1/EXP(-0.5*L8)</f>
        <v>10054.641317215905</v>
      </c>
      <c r="P8">
        <f t="shared" si="3"/>
        <v>0.12422592044771885</v>
      </c>
      <c r="Q8" s="56">
        <f t="shared" si="8"/>
        <v>0.24220656127711485</v>
      </c>
    </row>
    <row r="9" spans="1:21" ht="17" thickBot="1" x14ac:dyDescent="0.25">
      <c r="A9">
        <v>2019</v>
      </c>
      <c r="B9" t="s">
        <v>12</v>
      </c>
      <c r="C9" t="s">
        <v>60</v>
      </c>
      <c r="D9" s="49">
        <v>-6.2659635814715404</v>
      </c>
      <c r="E9" s="49">
        <v>-5.4300870249061397</v>
      </c>
      <c r="F9" s="49">
        <v>8.7893777075470201</v>
      </c>
      <c r="H9">
        <v>2.3504614E-2</v>
      </c>
      <c r="L9" s="4">
        <f t="shared" si="7"/>
        <v>18.470930372933502</v>
      </c>
      <c r="M9">
        <v>12</v>
      </c>
      <c r="N9">
        <v>3</v>
      </c>
      <c r="O9">
        <f>1/EXP(-0.5*L9)</f>
        <v>10254.431026957176</v>
      </c>
      <c r="P9">
        <f t="shared" si="3"/>
        <v>0.12669433874386393</v>
      </c>
      <c r="Q9" s="57">
        <f t="shared" si="8"/>
        <v>0.24701930168707165</v>
      </c>
    </row>
    <row r="10" spans="1:21" x14ac:dyDescent="0.2">
      <c r="D10" s="70"/>
      <c r="E10" s="70"/>
      <c r="F10" s="70"/>
      <c r="H10" s="2"/>
      <c r="K10" s="2"/>
      <c r="L10" s="4"/>
      <c r="P10">
        <f>SUM(P2:P9)</f>
        <v>1</v>
      </c>
      <c r="Q10">
        <f>SUM(Q2:Q9)</f>
        <v>2</v>
      </c>
    </row>
    <row r="11" spans="1:21" x14ac:dyDescent="0.2">
      <c r="D11" s="70"/>
      <c r="E11" s="70"/>
      <c r="F11" s="70"/>
      <c r="H11" s="2"/>
      <c r="K11" s="2"/>
      <c r="L11" s="2"/>
    </row>
    <row r="12" spans="1:21" x14ac:dyDescent="0.2">
      <c r="A12">
        <v>2019</v>
      </c>
      <c r="B12" t="s">
        <v>19</v>
      </c>
      <c r="C12" t="s">
        <v>8</v>
      </c>
      <c r="D12" s="49">
        <v>-6.5483345999999996</v>
      </c>
      <c r="E12" s="49">
        <v>-5.7918893000000002</v>
      </c>
      <c r="F12" s="49">
        <v>11.5032234</v>
      </c>
      <c r="G12" s="49">
        <v>0.20026256000000001</v>
      </c>
      <c r="H12" s="49">
        <v>2.4175848999999999E-2</v>
      </c>
      <c r="I12" s="7">
        <v>0.60124500000000003</v>
      </c>
      <c r="K12" s="4"/>
      <c r="L12" s="4">
        <f>-2*LN(I12/M12) +2*N12</f>
        <v>15.98731884678612</v>
      </c>
      <c r="M12">
        <v>12</v>
      </c>
      <c r="N12">
        <v>5</v>
      </c>
      <c r="O12">
        <f>1/EXP(-0.5*L12)</f>
        <v>2962.1167897128767</v>
      </c>
      <c r="P12">
        <f>O12/SUM(O$12:O$19)</f>
        <v>5.864646350853678E-3</v>
      </c>
      <c r="R12">
        <f>$P12*D12</f>
        <v>-3.8403666616058874E-2</v>
      </c>
      <c r="S12">
        <f t="shared" ref="S12:U19" si="9">$P12*E12</f>
        <v>-3.3967382447793466E-2</v>
      </c>
      <c r="T12">
        <f t="shared" si="9"/>
        <v>6.7462337135864636E-2</v>
      </c>
      <c r="U12">
        <f t="shared" si="9"/>
        <v>1.1744690917166157E-3</v>
      </c>
    </row>
    <row r="13" spans="1:21" x14ac:dyDescent="0.2">
      <c r="A13">
        <v>2019</v>
      </c>
      <c r="B13" t="s">
        <v>19</v>
      </c>
      <c r="C13" t="s">
        <v>32</v>
      </c>
      <c r="D13" s="49">
        <v>-6.3455709000000002</v>
      </c>
      <c r="E13" s="49">
        <v>-5.5594479999999997</v>
      </c>
      <c r="F13" s="49">
        <v>4.3904234999999998</v>
      </c>
      <c r="G13" s="49">
        <v>0.20051049000000001</v>
      </c>
      <c r="H13">
        <v>2.3506290999999999E-2</v>
      </c>
      <c r="I13" s="2"/>
      <c r="K13" s="4"/>
      <c r="L13" s="4">
        <f>-2*LN(H14/M13) +2*N13</f>
        <v>22.369224835031993</v>
      </c>
      <c r="M13">
        <v>12</v>
      </c>
      <c r="N13">
        <v>5</v>
      </c>
      <c r="O13">
        <f t="shared" ref="O13:O19" si="10">1/EXP(-0.5*L13)</f>
        <v>72013.75471894996</v>
      </c>
      <c r="P13">
        <f t="shared" ref="P13:P19" si="11">O13/SUM(O$12:O$19)</f>
        <v>0.14257884945336655</v>
      </c>
      <c r="R13">
        <f t="shared" ref="R13:R19" si="12">$P13*D13</f>
        <v>-0.90474419804676365</v>
      </c>
      <c r="S13">
        <f t="shared" si="9"/>
        <v>-0.79265969943581971</v>
      </c>
      <c r="T13">
        <f t="shared" si="9"/>
        <v>0.62598153124302258</v>
      </c>
      <c r="U13">
        <f t="shared" si="9"/>
        <v>2.8588554967530759E-2</v>
      </c>
    </row>
    <row r="14" spans="1:21" x14ac:dyDescent="0.2">
      <c r="A14">
        <v>2019</v>
      </c>
      <c r="B14" t="s">
        <v>20</v>
      </c>
      <c r="C14" t="s">
        <v>8</v>
      </c>
      <c r="D14" s="49">
        <v>-6.5212339000000004</v>
      </c>
      <c r="E14" s="49">
        <v>-5.6487828000000002</v>
      </c>
      <c r="F14" s="49">
        <v>9.4179823000000003</v>
      </c>
      <c r="G14" s="49">
        <v>0.20016817000000001</v>
      </c>
      <c r="H14">
        <v>2.4730802E-2</v>
      </c>
      <c r="I14" s="7">
        <v>0.59509999999999996</v>
      </c>
      <c r="K14" s="4"/>
      <c r="L14" s="4">
        <f>-2*LN(H15/M14) +2*N14</f>
        <v>22.317296286375385</v>
      </c>
      <c r="M14">
        <v>12</v>
      </c>
      <c r="N14">
        <v>5</v>
      </c>
      <c r="O14">
        <f t="shared" si="10"/>
        <v>70168.034912551404</v>
      </c>
      <c r="P14">
        <f t="shared" si="11"/>
        <v>0.1389245391422789</v>
      </c>
      <c r="R14">
        <f t="shared" si="12"/>
        <v>-0.90595941419650616</v>
      </c>
      <c r="S14">
        <f t="shared" si="9"/>
        <v>-0.78475454720483184</v>
      </c>
      <c r="T14">
        <f t="shared" si="9"/>
        <v>1.3083888506776398</v>
      </c>
      <c r="U14">
        <f t="shared" si="9"/>
        <v>2.7808270768203337E-2</v>
      </c>
    </row>
    <row r="15" spans="1:21" x14ac:dyDescent="0.2">
      <c r="A15">
        <v>2019</v>
      </c>
      <c r="B15" t="s">
        <v>20</v>
      </c>
      <c r="C15" t="s">
        <v>31</v>
      </c>
      <c r="D15" s="49">
        <v>-6.7407788999999996</v>
      </c>
      <c r="E15" s="49">
        <v>-5.9033853000000001</v>
      </c>
      <c r="F15" s="49">
        <v>4.1876528000000004</v>
      </c>
      <c r="G15" s="49">
        <v>0.20008243000000001</v>
      </c>
      <c r="H15">
        <v>2.5381328000000002E-2</v>
      </c>
      <c r="I15" s="2"/>
      <c r="K15" s="4"/>
      <c r="L15" s="4">
        <f t="shared" ref="L15:L19" si="13">-2*LN(H15/M15) +2*N15</f>
        <v>22.317296286375385</v>
      </c>
      <c r="M15">
        <v>12</v>
      </c>
      <c r="N15">
        <v>5</v>
      </c>
      <c r="O15">
        <f t="shared" si="10"/>
        <v>70168.034912551404</v>
      </c>
      <c r="P15">
        <f t="shared" si="11"/>
        <v>0.1389245391422789</v>
      </c>
      <c r="R15">
        <f t="shared" si="12"/>
        <v>-0.93645960214249757</v>
      </c>
      <c r="S15">
        <f t="shared" si="9"/>
        <v>-0.82012508218180391</v>
      </c>
      <c r="T15">
        <f t="shared" si="9"/>
        <v>0.58176773532787385</v>
      </c>
      <c r="U15">
        <f t="shared" si="9"/>
        <v>2.7796359378217277E-2</v>
      </c>
    </row>
    <row r="16" spans="1:21" x14ac:dyDescent="0.2">
      <c r="A16">
        <v>2019</v>
      </c>
      <c r="B16" t="s">
        <v>29</v>
      </c>
      <c r="C16" t="s">
        <v>8</v>
      </c>
      <c r="D16" s="49">
        <v>-6.7006999</v>
      </c>
      <c r="E16" s="49">
        <v>-5.7072019999999997</v>
      </c>
      <c r="F16" s="49">
        <v>7.6714582</v>
      </c>
      <c r="G16" s="49">
        <v>0.20017070000000001</v>
      </c>
      <c r="H16">
        <v>2.6281799000000002E-2</v>
      </c>
      <c r="I16" s="7">
        <v>0.59414999999999996</v>
      </c>
      <c r="K16" s="4"/>
      <c r="L16" s="4">
        <f t="shared" si="13"/>
        <v>22.247570564795474</v>
      </c>
      <c r="M16">
        <v>12</v>
      </c>
      <c r="N16">
        <v>5</v>
      </c>
      <c r="O16">
        <f t="shared" si="10"/>
        <v>67763.927013935405</v>
      </c>
      <c r="P16">
        <f t="shared" si="11"/>
        <v>0.13416468542427493</v>
      </c>
      <c r="R16">
        <f t="shared" si="12"/>
        <v>-0.89899729420597041</v>
      </c>
      <c r="S16">
        <f t="shared" si="9"/>
        <v>-0.76570496098279262</v>
      </c>
      <c r="T16">
        <f t="shared" si="9"/>
        <v>1.0292387761484743</v>
      </c>
      <c r="U16">
        <f t="shared" si="9"/>
        <v>2.685583899665691E-2</v>
      </c>
    </row>
    <row r="17" spans="1:22" x14ac:dyDescent="0.2">
      <c r="A17">
        <v>2019</v>
      </c>
      <c r="B17" t="s">
        <v>29</v>
      </c>
      <c r="C17" t="s">
        <v>31</v>
      </c>
      <c r="D17" s="49">
        <v>-6.4978638999999996</v>
      </c>
      <c r="E17" s="49">
        <v>-5.8793436000000003</v>
      </c>
      <c r="F17" s="49">
        <v>7.7816200999999996</v>
      </c>
      <c r="G17" s="49">
        <v>0.20004858</v>
      </c>
      <c r="H17">
        <v>2.3433137999999999E-2</v>
      </c>
      <c r="I17" s="2"/>
      <c r="K17" s="4"/>
      <c r="L17" s="4">
        <f t="shared" si="13"/>
        <v>22.477021508720991</v>
      </c>
      <c r="M17">
        <v>12</v>
      </c>
      <c r="N17">
        <v>5</v>
      </c>
      <c r="O17">
        <f t="shared" si="10"/>
        <v>76001.682285612798</v>
      </c>
      <c r="P17">
        <f t="shared" si="11"/>
        <v>0.1504744817027503</v>
      </c>
      <c r="R17">
        <f t="shared" si="12"/>
        <v>-0.97776270252751163</v>
      </c>
      <c r="S17">
        <f t="shared" si="9"/>
        <v>-0.88469118096238208</v>
      </c>
      <c r="T17">
        <f t="shared" si="9"/>
        <v>1.1709352513552038</v>
      </c>
      <c r="U17">
        <f t="shared" si="9"/>
        <v>3.0102206390871179E-2</v>
      </c>
    </row>
    <row r="18" spans="1:22" x14ac:dyDescent="0.2">
      <c r="A18">
        <v>2019</v>
      </c>
      <c r="B18" t="s">
        <v>30</v>
      </c>
      <c r="C18" t="s">
        <v>8</v>
      </c>
      <c r="D18" s="49">
        <v>-6.3735559000000004</v>
      </c>
      <c r="E18" s="49">
        <v>-5.6563730999999997</v>
      </c>
      <c r="F18" s="49">
        <v>4.5219031000000003</v>
      </c>
      <c r="G18" s="49">
        <v>0.20038258</v>
      </c>
      <c r="H18">
        <v>2.328496E-2</v>
      </c>
      <c r="I18" s="7">
        <v>0.59245000000000003</v>
      </c>
      <c r="K18" s="4"/>
      <c r="L18" s="4">
        <f t="shared" si="13"/>
        <v>22.489708540362756</v>
      </c>
      <c r="M18">
        <v>12</v>
      </c>
      <c r="N18">
        <v>5</v>
      </c>
      <c r="O18">
        <f t="shared" si="10"/>
        <v>76485.332559339557</v>
      </c>
      <c r="P18">
        <f t="shared" si="11"/>
        <v>0.15143205293112039</v>
      </c>
      <c r="R18">
        <f t="shared" si="12"/>
        <v>-0.96516065440825471</v>
      </c>
      <c r="S18">
        <f t="shared" si="9"/>
        <v>-0.85655619067736544</v>
      </c>
      <c r="T18">
        <f t="shared" si="9"/>
        <v>0.68476106958859739</v>
      </c>
      <c r="U18">
        <f t="shared" si="9"/>
        <v>3.0344345461034466E-2</v>
      </c>
    </row>
    <row r="19" spans="1:22" ht="17" thickBot="1" x14ac:dyDescent="0.25">
      <c r="A19" s="16">
        <v>2019</v>
      </c>
      <c r="B19" s="16" t="s">
        <v>30</v>
      </c>
      <c r="C19" s="16" t="s">
        <v>31</v>
      </c>
      <c r="D19" s="63">
        <v>-6.7556067000000004</v>
      </c>
      <c r="E19" s="63">
        <v>-5.8865774000000002</v>
      </c>
      <c r="F19" s="63">
        <v>10.5263008</v>
      </c>
      <c r="G19" s="63">
        <v>0.20020535</v>
      </c>
      <c r="H19" s="16">
        <v>2.5618907999999999E-2</v>
      </c>
      <c r="I19" s="16"/>
      <c r="J19" s="16"/>
      <c r="K19" s="65"/>
      <c r="L19" s="65">
        <f t="shared" si="13"/>
        <v>22.298662512321506</v>
      </c>
      <c r="M19" s="16">
        <v>12</v>
      </c>
      <c r="N19" s="16">
        <v>5</v>
      </c>
      <c r="O19" s="16">
        <f t="shared" si="10"/>
        <v>69517.323268849723</v>
      </c>
      <c r="P19" s="16">
        <f t="shared" si="11"/>
        <v>0.13763620585307629</v>
      </c>
      <c r="R19">
        <f t="shared" si="12"/>
        <v>-0.92981607442362146</v>
      </c>
      <c r="S19">
        <f t="shared" si="9"/>
        <v>-0.81020617879646661</v>
      </c>
      <c r="T19">
        <f t="shared" si="9"/>
        <v>1.4488001037802016</v>
      </c>
      <c r="U19">
        <f t="shared" si="9"/>
        <v>2.7555504765487189E-2</v>
      </c>
    </row>
    <row r="20" spans="1:22" x14ac:dyDescent="0.2">
      <c r="A20" s="11"/>
      <c r="D20" s="70"/>
      <c r="E20" s="70"/>
      <c r="F20" s="70"/>
      <c r="I20" s="7"/>
      <c r="R20" t="s">
        <v>43</v>
      </c>
    </row>
    <row r="21" spans="1:22" x14ac:dyDescent="0.2">
      <c r="A21" s="11">
        <v>2019</v>
      </c>
      <c r="B21" t="s">
        <v>33</v>
      </c>
      <c r="D21" s="70"/>
      <c r="E21" s="70"/>
      <c r="F21" s="70"/>
      <c r="I21" s="7"/>
      <c r="Q21" s="1" t="s">
        <v>5</v>
      </c>
      <c r="R21" s="12">
        <f>SUM(R12:R19)</f>
        <v>-6.557303606567185</v>
      </c>
      <c r="S21" s="12">
        <f t="shared" ref="S21:U21" si="14">SUM(S12:S19)</f>
        <v>-5.7486652226892563</v>
      </c>
      <c r="T21" s="12">
        <f t="shared" si="14"/>
        <v>6.9173356552568777</v>
      </c>
      <c r="U21" s="12">
        <f t="shared" si="14"/>
        <v>0.20022554981971774</v>
      </c>
    </row>
    <row r="22" spans="1:22" x14ac:dyDescent="0.2">
      <c r="A22" s="11">
        <v>2019</v>
      </c>
      <c r="B22" t="s">
        <v>13</v>
      </c>
      <c r="C22" t="s">
        <v>8</v>
      </c>
      <c r="D22" s="78">
        <v>-5.4847902700000004</v>
      </c>
      <c r="E22" s="78">
        <v>-3.18733932</v>
      </c>
      <c r="F22">
        <v>7.0886485500000003</v>
      </c>
      <c r="G22" s="78">
        <v>0.20001014</v>
      </c>
      <c r="H22">
        <v>2.2388607000000001E-2</v>
      </c>
      <c r="I22" s="7">
        <v>0.53229000000000004</v>
      </c>
      <c r="J22" s="4"/>
      <c r="K22" s="4"/>
      <c r="L22" s="4">
        <f t="shared" ref="L22:L24" si="15">-2*LN(H22/M22) +2*N22</f>
        <v>21.757289214522871</v>
      </c>
      <c r="M22">
        <v>8</v>
      </c>
      <c r="N22">
        <v>5</v>
      </c>
      <c r="O22">
        <f>1/EXP(-0.5*L22)</f>
        <v>53031.67244038952</v>
      </c>
      <c r="P22">
        <f>O22/SUM(O$22:O$24)</f>
        <v>0.33551550523903667</v>
      </c>
      <c r="Q22" s="1" t="s">
        <v>6</v>
      </c>
      <c r="R22" s="12">
        <f>STDEV(D12:D19)</f>
        <v>0.15900531055441808</v>
      </c>
      <c r="S22" s="12">
        <f t="shared" ref="S22:U22" si="16">STDEV(E12:E19)</f>
        <v>0.12965968140508063</v>
      </c>
      <c r="T22" s="12">
        <f t="shared" si="16"/>
        <v>2.8904233280975182</v>
      </c>
      <c r="U22" s="12">
        <f t="shared" si="16"/>
        <v>1.5382837855870636E-4</v>
      </c>
    </row>
    <row r="23" spans="1:22" x14ac:dyDescent="0.2">
      <c r="A23">
        <v>2019</v>
      </c>
      <c r="B23" t="s">
        <v>13</v>
      </c>
      <c r="C23" t="s">
        <v>31</v>
      </c>
      <c r="D23" s="78">
        <v>-7.8945745499999997</v>
      </c>
      <c r="E23" s="78">
        <v>-4.48568049</v>
      </c>
      <c r="F23">
        <v>2.9591399900000002</v>
      </c>
      <c r="G23" s="78">
        <v>0.20004911</v>
      </c>
      <c r="H23">
        <v>2.2485821999999999E-2</v>
      </c>
      <c r="I23" s="70"/>
      <c r="J23" s="4"/>
      <c r="K23" s="4"/>
      <c r="L23" s="4">
        <f t="shared" si="15"/>
        <v>21.748623686804763</v>
      </c>
      <c r="M23">
        <v>8</v>
      </c>
      <c r="N23">
        <v>5</v>
      </c>
      <c r="O23">
        <f>1/EXP(-0.5*L23)</f>
        <v>52802.395786136338</v>
      </c>
      <c r="P23">
        <f t="shared" ref="P23:P24" si="17">O23/SUM(O$22:O$24)</f>
        <v>0.33406494053022534</v>
      </c>
      <c r="Q23" s="1" t="s">
        <v>28</v>
      </c>
      <c r="R23" s="12">
        <f>SQRT(EXP(R22^2)-1)</f>
        <v>0.16001564480207744</v>
      </c>
      <c r="S23" s="12">
        <f t="shared" ref="S23:U23" si="18">SQRT(EXP(S22^2)-1)</f>
        <v>0.13020654260896389</v>
      </c>
      <c r="T23" s="12">
        <f t="shared" si="18"/>
        <v>65.180205872612788</v>
      </c>
      <c r="U23" s="129">
        <f t="shared" si="18"/>
        <v>1.5382837941064337E-4</v>
      </c>
    </row>
    <row r="24" spans="1:22" ht="17" thickBot="1" x14ac:dyDescent="0.25">
      <c r="A24" s="59">
        <v>2019</v>
      </c>
      <c r="B24" s="59" t="s">
        <v>13</v>
      </c>
      <c r="C24" s="59" t="s">
        <v>72</v>
      </c>
      <c r="D24" s="62">
        <v>-3.1246437</v>
      </c>
      <c r="E24" s="59">
        <v>-2.4546660999999999</v>
      </c>
      <c r="F24" s="59">
        <v>6.0284000000000004</v>
      </c>
      <c r="G24" s="59"/>
      <c r="H24" s="61">
        <v>1.153762E-3</v>
      </c>
      <c r="I24" s="71"/>
      <c r="J24" s="4"/>
      <c r="K24" s="4"/>
      <c r="L24" s="4">
        <f t="shared" si="15"/>
        <v>21.726679320005346</v>
      </c>
      <c r="M24">
        <v>3</v>
      </c>
      <c r="N24">
        <v>3</v>
      </c>
      <c r="O24">
        <f>1/EXP(-0.5*L24)</f>
        <v>52226.205031508296</v>
      </c>
      <c r="P24">
        <f t="shared" si="17"/>
        <v>0.3304195542307381</v>
      </c>
      <c r="Q24" s="1"/>
      <c r="R24" s="4"/>
      <c r="S24" s="4"/>
      <c r="T24" s="4"/>
      <c r="U24" s="4"/>
    </row>
    <row r="25" spans="1:22" ht="17" thickTop="1" x14ac:dyDescent="0.2">
      <c r="A25">
        <v>2019</v>
      </c>
      <c r="B25" t="s">
        <v>13</v>
      </c>
      <c r="C25" t="s">
        <v>78</v>
      </c>
      <c r="D25">
        <v>-4.8905186</v>
      </c>
      <c r="E25">
        <v>-1.5734564</v>
      </c>
      <c r="F25">
        <v>-1.2237652000000001</v>
      </c>
      <c r="H25" s="2">
        <v>6.2863371E-15</v>
      </c>
      <c r="I25" s="7" t="s">
        <v>86</v>
      </c>
      <c r="Q25" s="1"/>
      <c r="R25" s="4"/>
      <c r="S25" s="4"/>
      <c r="T25" s="4"/>
      <c r="U25" s="4"/>
    </row>
    <row r="26" spans="1:22" x14ac:dyDescent="0.2">
      <c r="A26" s="11"/>
      <c r="D26" s="70"/>
      <c r="E26" s="70"/>
      <c r="F26" s="70"/>
      <c r="G26" s="70"/>
      <c r="H26" s="70"/>
      <c r="I26" s="71"/>
      <c r="Q26" s="1"/>
      <c r="R26" s="21"/>
      <c r="S26" s="21"/>
      <c r="T26" s="21"/>
      <c r="U26" s="21"/>
    </row>
    <row r="27" spans="1:22" x14ac:dyDescent="0.2">
      <c r="A27" s="11">
        <v>2019</v>
      </c>
      <c r="B27" t="s">
        <v>14</v>
      </c>
      <c r="C27" t="s">
        <v>8</v>
      </c>
      <c r="D27">
        <v>-3.2702933000000001</v>
      </c>
      <c r="E27">
        <v>-2.4542609999999998</v>
      </c>
      <c r="F27">
        <v>4.2853390999999998</v>
      </c>
      <c r="G27">
        <v>0.20066909999999999</v>
      </c>
      <c r="H27">
        <v>2.538178E-2</v>
      </c>
      <c r="I27" s="7">
        <v>0.53486</v>
      </c>
      <c r="K27" s="4"/>
      <c r="L27" s="4">
        <f t="shared" ref="L27:L29" si="19">-2*LN(H27/M27) +2*N27</f>
        <v>17.506330453742503</v>
      </c>
      <c r="M27">
        <v>8</v>
      </c>
      <c r="N27">
        <v>3</v>
      </c>
      <c r="O27">
        <f>1/EXP(-0.5*L27)</f>
        <v>6330.6945133675144</v>
      </c>
      <c r="P27">
        <f>O27/SUM(O$27:O$29)</f>
        <v>4.3794895248523414E-7</v>
      </c>
      <c r="Q27" s="1"/>
      <c r="R27" s="50"/>
      <c r="V27" s="49"/>
    </row>
    <row r="28" spans="1:22" x14ac:dyDescent="0.2">
      <c r="A28">
        <v>2019</v>
      </c>
      <c r="B28" t="s">
        <v>14</v>
      </c>
      <c r="C28" t="s">
        <v>31</v>
      </c>
      <c r="D28">
        <v>-3.0644227000000002</v>
      </c>
      <c r="E28">
        <v>-2.3568603000000001</v>
      </c>
      <c r="F28">
        <v>3.4996128999999998</v>
      </c>
      <c r="G28">
        <v>0.20269590000000001</v>
      </c>
      <c r="H28">
        <v>2.7446979999999999E-2</v>
      </c>
      <c r="I28" s="71"/>
      <c r="K28" s="4"/>
      <c r="L28" s="4">
        <f t="shared" si="19"/>
        <v>17.349881353947637</v>
      </c>
      <c r="M28">
        <v>8</v>
      </c>
      <c r="N28">
        <v>3</v>
      </c>
      <c r="O28">
        <f>1/EXP(-0.5*L28)</f>
        <v>5854.352478323719</v>
      </c>
      <c r="P28">
        <f t="shared" ref="P28:P29" si="20">O28/SUM(O$27:O$29)</f>
        <v>4.0499624961327926E-7</v>
      </c>
      <c r="R28" s="50"/>
      <c r="V28" s="49"/>
    </row>
    <row r="29" spans="1:22" ht="17" thickBot="1" x14ac:dyDescent="0.25">
      <c r="A29" s="59">
        <v>2019</v>
      </c>
      <c r="B29" s="59" t="s">
        <v>14</v>
      </c>
      <c r="C29" s="59" t="s">
        <v>72</v>
      </c>
      <c r="D29" s="59">
        <v>-2.7528624000000002</v>
      </c>
      <c r="E29" s="59">
        <v>-5.7052835000000002</v>
      </c>
      <c r="F29" s="59">
        <v>3.8566603000000002</v>
      </c>
      <c r="G29" s="59"/>
      <c r="H29" s="61">
        <v>4.1684749999999997E-9</v>
      </c>
      <c r="I29" s="71"/>
      <c r="K29" s="4"/>
      <c r="L29" s="4">
        <f t="shared" si="19"/>
        <v>46.788655728250269</v>
      </c>
      <c r="M29">
        <v>3</v>
      </c>
      <c r="N29">
        <v>3</v>
      </c>
      <c r="O29">
        <f>1/EXP(-0.5*L29)</f>
        <v>14455312978.862288</v>
      </c>
      <c r="P29">
        <f t="shared" si="20"/>
        <v>0.99999915705479792</v>
      </c>
      <c r="Q29" s="50"/>
      <c r="R29" s="50"/>
      <c r="V29" s="49"/>
    </row>
    <row r="30" spans="1:22" ht="17" thickTop="1" x14ac:dyDescent="0.2">
      <c r="A30">
        <v>2019</v>
      </c>
      <c r="B30" t="s">
        <v>14</v>
      </c>
      <c r="C30" t="s">
        <v>75</v>
      </c>
      <c r="D30">
        <v>-3.6460350799999999</v>
      </c>
      <c r="E30">
        <v>-0.92016268999999995</v>
      </c>
      <c r="F30">
        <v>-1.19069994</v>
      </c>
      <c r="H30" s="2">
        <v>9.6516780999999992E-19</v>
      </c>
      <c r="I30" s="71"/>
      <c r="Q30" s="50"/>
      <c r="R30" s="50"/>
      <c r="V30" s="49"/>
    </row>
    <row r="31" spans="1:22" x14ac:dyDescent="0.2">
      <c r="A31" s="11"/>
      <c r="D31" s="70"/>
      <c r="E31" s="70"/>
      <c r="F31" s="70"/>
      <c r="G31" s="70"/>
      <c r="H31" s="70"/>
      <c r="I31" s="71"/>
      <c r="Q31" s="50"/>
      <c r="R31" s="50"/>
    </row>
    <row r="32" spans="1:22" x14ac:dyDescent="0.2">
      <c r="A32" s="11">
        <v>2019</v>
      </c>
      <c r="B32" t="s">
        <v>24</v>
      </c>
      <c r="C32" t="s">
        <v>36</v>
      </c>
      <c r="D32" s="49">
        <v>-3.683271</v>
      </c>
      <c r="E32" s="49">
        <v>-3.194223</v>
      </c>
      <c r="F32" s="49">
        <v>7.1495030000000002</v>
      </c>
      <c r="G32" s="78"/>
      <c r="H32" s="82">
        <v>2.240065E-5</v>
      </c>
      <c r="I32" s="71"/>
      <c r="L32" s="4">
        <f>-2*LN(H32) +2*N32</f>
        <v>29.412841163334292</v>
      </c>
      <c r="M32">
        <v>3</v>
      </c>
      <c r="N32">
        <v>4</v>
      </c>
      <c r="O32">
        <f t="shared" ref="O32:O35" si="21">1/EXP(-0.5*L32)</f>
        <v>2437346.6856160061</v>
      </c>
      <c r="P32">
        <f>O32/SUM(O$32:$O$35)</f>
        <v>3.621196462480111E-4</v>
      </c>
      <c r="Q32" s="50"/>
      <c r="R32" s="50"/>
    </row>
    <row r="33" spans="1:21" x14ac:dyDescent="0.2">
      <c r="A33" s="11">
        <v>2019</v>
      </c>
      <c r="B33" t="s">
        <v>24</v>
      </c>
      <c r="C33" t="s">
        <v>35</v>
      </c>
      <c r="D33" s="49">
        <v>-3.683271</v>
      </c>
      <c r="E33" s="49">
        <v>-3.194223</v>
      </c>
      <c r="F33" s="49">
        <v>7.1495030000000002</v>
      </c>
      <c r="G33" s="78"/>
      <c r="H33" s="82">
        <v>2.240065E-5</v>
      </c>
      <c r="I33" s="71"/>
      <c r="K33" s="4"/>
      <c r="L33" s="4">
        <f t="shared" ref="L33:L47" si="22">-2*LN(H33) +2*N33</f>
        <v>29.412841163334292</v>
      </c>
      <c r="M33">
        <v>3</v>
      </c>
      <c r="N33">
        <v>4</v>
      </c>
      <c r="O33">
        <f t="shared" si="21"/>
        <v>2437346.6856160061</v>
      </c>
      <c r="P33">
        <f>O33/SUM(O$32:$O$35)</f>
        <v>3.621196462480111E-4</v>
      </c>
      <c r="Q33" s="50"/>
      <c r="R33" s="50"/>
    </row>
    <row r="34" spans="1:21" x14ac:dyDescent="0.2">
      <c r="A34" s="11">
        <v>2019</v>
      </c>
      <c r="B34" t="s">
        <v>24</v>
      </c>
      <c r="C34" t="s">
        <v>45</v>
      </c>
      <c r="D34" s="49">
        <v>-3.6395400000000002</v>
      </c>
      <c r="E34" s="49">
        <v>-3.1197840000000001</v>
      </c>
      <c r="F34" s="49">
        <v>8.9228210000000008</v>
      </c>
      <c r="G34" s="78"/>
      <c r="H34" s="82">
        <v>8.1175989999999999E-9</v>
      </c>
      <c r="I34" s="71"/>
      <c r="K34" s="4"/>
      <c r="L34" s="4">
        <f t="shared" si="22"/>
        <v>45.258462832305604</v>
      </c>
      <c r="M34">
        <v>3</v>
      </c>
      <c r="N34">
        <v>4</v>
      </c>
      <c r="O34">
        <f t="shared" si="21"/>
        <v>6725898881.3249092</v>
      </c>
      <c r="P34">
        <f>O34/SUM(O$32:$O$35)</f>
        <v>0.99927521102305139</v>
      </c>
      <c r="Q34" s="50"/>
      <c r="R34" s="50"/>
    </row>
    <row r="35" spans="1:21" ht="17" thickBot="1" x14ac:dyDescent="0.25">
      <c r="A35" s="58">
        <v>2019</v>
      </c>
      <c r="B35" s="59" t="s">
        <v>24</v>
      </c>
      <c r="C35" s="59" t="s">
        <v>61</v>
      </c>
      <c r="D35" s="60">
        <v>-3.7748140000000001</v>
      </c>
      <c r="E35" s="60">
        <v>-5.9869349999999999</v>
      </c>
      <c r="F35" s="60">
        <v>10.262119999999999</v>
      </c>
      <c r="G35" s="79"/>
      <c r="H35" s="83">
        <v>1.4757040000000001E-2</v>
      </c>
      <c r="I35" s="71"/>
      <c r="K35" s="4"/>
      <c r="L35" s="4">
        <f t="shared" si="22"/>
        <v>16.432070043852935</v>
      </c>
      <c r="M35">
        <v>5</v>
      </c>
      <c r="N35">
        <v>4</v>
      </c>
      <c r="O35">
        <f t="shared" si="21"/>
        <v>3699.8036213999717</v>
      </c>
      <c r="P35">
        <f>O35/SUM(O$32:$O$35)</f>
        <v>5.4968445255454457E-7</v>
      </c>
      <c r="Q35" s="50"/>
      <c r="R35" s="78"/>
      <c r="U35" s="78"/>
    </row>
    <row r="36" spans="1:21" ht="17" thickTop="1" x14ac:dyDescent="0.2">
      <c r="A36" s="11">
        <v>2019</v>
      </c>
      <c r="B36" t="s">
        <v>24</v>
      </c>
      <c r="C36" t="s">
        <v>75</v>
      </c>
      <c r="D36" s="78">
        <v>-3.8030924000000002</v>
      </c>
      <c r="E36" s="78">
        <v>-2.6790935999999999</v>
      </c>
      <c r="F36" s="78">
        <v>2.7566234999999999</v>
      </c>
      <c r="H36" s="2">
        <v>3.3523947000000001E-21</v>
      </c>
      <c r="I36" s="70"/>
      <c r="K36" s="4"/>
      <c r="L36" s="4"/>
      <c r="Q36" s="50"/>
      <c r="R36" s="84"/>
    </row>
    <row r="37" spans="1:21" x14ac:dyDescent="0.2">
      <c r="D37" s="88"/>
      <c r="E37" s="88"/>
      <c r="F37" s="88"/>
      <c r="G37" s="70"/>
      <c r="H37" s="70"/>
      <c r="I37" s="70"/>
      <c r="K37" s="4"/>
      <c r="L37" s="4"/>
      <c r="Q37" s="50"/>
      <c r="R37" s="50"/>
    </row>
    <row r="38" spans="1:21" x14ac:dyDescent="0.2">
      <c r="A38">
        <v>2019</v>
      </c>
      <c r="B38" t="s">
        <v>25</v>
      </c>
      <c r="C38" t="s">
        <v>36</v>
      </c>
      <c r="D38" s="49">
        <v>-4.7581100000000003</v>
      </c>
      <c r="E38" s="49">
        <v>-9.5264389999999999</v>
      </c>
      <c r="F38" s="49">
        <v>9.0328750000000007</v>
      </c>
      <c r="H38" s="2">
        <v>9.4736999999999998E-5</v>
      </c>
      <c r="I38" s="70"/>
      <c r="L38" s="4">
        <f t="shared" si="22"/>
        <v>26.528811853162363</v>
      </c>
      <c r="M38">
        <v>3</v>
      </c>
      <c r="N38">
        <v>4</v>
      </c>
      <c r="O38">
        <f t="shared" ref="O38:O41" si="23">1/EXP(-0.5*L38)</f>
        <v>576312.8453840029</v>
      </c>
      <c r="P38">
        <f>O38/SUM(O$38:$O$41)</f>
        <v>0.3338495135458705</v>
      </c>
      <c r="Q38" s="50"/>
      <c r="R38" s="50"/>
      <c r="S38" s="49"/>
      <c r="T38" s="49"/>
      <c r="U38" s="49"/>
    </row>
    <row r="39" spans="1:21" x14ac:dyDescent="0.2">
      <c r="A39" s="11">
        <v>2019</v>
      </c>
      <c r="B39" t="s">
        <v>25</v>
      </c>
      <c r="C39" t="s">
        <v>35</v>
      </c>
      <c r="D39" s="49">
        <v>-4.7444790000000001</v>
      </c>
      <c r="E39" s="49">
        <v>-9.4980259999999994</v>
      </c>
      <c r="F39" s="49">
        <v>3.7407439999999998</v>
      </c>
      <c r="H39" s="2">
        <v>9.4585740000000001E-5</v>
      </c>
      <c r="I39" s="70"/>
      <c r="L39" s="4">
        <f t="shared" si="22"/>
        <v>26.532007666453136</v>
      </c>
      <c r="M39">
        <v>3</v>
      </c>
      <c r="N39">
        <v>4</v>
      </c>
      <c r="O39">
        <f t="shared" si="23"/>
        <v>577234.47565292905</v>
      </c>
      <c r="P39">
        <f>O39/SUM(O$38:$O$41)</f>
        <v>0.33438340033915398</v>
      </c>
    </row>
    <row r="40" spans="1:21" x14ac:dyDescent="0.2">
      <c r="A40" s="11">
        <v>2019</v>
      </c>
      <c r="B40" t="s">
        <v>25</v>
      </c>
      <c r="C40" t="s">
        <v>45</v>
      </c>
      <c r="D40" s="49">
        <v>-4.7705080000000004</v>
      </c>
      <c r="E40" s="49">
        <v>-9.7514620000000001</v>
      </c>
      <c r="F40" s="49">
        <v>10.917299999999999</v>
      </c>
      <c r="H40" s="2">
        <v>9.6383519999999998E-5</v>
      </c>
      <c r="I40" s="70"/>
      <c r="L40" s="4">
        <f t="shared" si="22"/>
        <v>26.494350650637966</v>
      </c>
      <c r="M40">
        <v>3</v>
      </c>
      <c r="N40">
        <v>4</v>
      </c>
      <c r="O40">
        <f t="shared" si="23"/>
        <v>566467.69108603068</v>
      </c>
      <c r="P40">
        <f>O40/SUM(O$38:$O$41)</f>
        <v>0.32814636117040674</v>
      </c>
    </row>
    <row r="41" spans="1:21" ht="17" thickBot="1" x14ac:dyDescent="0.25">
      <c r="A41" s="58">
        <v>2019</v>
      </c>
      <c r="B41" s="59" t="s">
        <v>25</v>
      </c>
      <c r="C41" s="59" t="s">
        <v>61</v>
      </c>
      <c r="D41" s="60">
        <v>-5.6340240000000001</v>
      </c>
      <c r="E41" s="60">
        <v>-4.733339</v>
      </c>
      <c r="F41" s="60">
        <v>6.4341910000000002</v>
      </c>
      <c r="G41" s="59"/>
      <c r="H41" s="79">
        <v>8.73524E-3</v>
      </c>
      <c r="I41" s="70"/>
      <c r="K41" s="4"/>
      <c r="L41" s="4">
        <f t="shared" si="22"/>
        <v>17.480779720201969</v>
      </c>
      <c r="M41">
        <v>5</v>
      </c>
      <c r="N41">
        <v>4</v>
      </c>
      <c r="O41">
        <f t="shared" si="23"/>
        <v>6250.3319923830622</v>
      </c>
      <c r="P41">
        <f>O41/SUM(O$38:$O$41)</f>
        <v>3.6207249445687922E-3</v>
      </c>
    </row>
    <row r="42" spans="1:21" ht="17" thickTop="1" x14ac:dyDescent="0.2">
      <c r="A42" s="11">
        <v>2019</v>
      </c>
      <c r="B42" t="s">
        <v>25</v>
      </c>
      <c r="C42" t="s">
        <v>75</v>
      </c>
      <c r="D42" s="78">
        <v>-5.0922318000000004</v>
      </c>
      <c r="E42" s="78">
        <v>-5.5534952999999998</v>
      </c>
      <c r="F42" s="78">
        <v>3.3012133000000001</v>
      </c>
      <c r="H42" s="2">
        <v>5.8342577E-21</v>
      </c>
      <c r="I42" s="70"/>
      <c r="K42" s="4"/>
      <c r="L42" s="4"/>
    </row>
    <row r="43" spans="1:21" x14ac:dyDescent="0.2">
      <c r="D43" s="88"/>
      <c r="E43" s="88"/>
      <c r="F43" s="88"/>
      <c r="G43" s="70"/>
      <c r="H43" s="70"/>
      <c r="I43" s="70"/>
      <c r="K43" s="4"/>
      <c r="L43" s="4"/>
    </row>
    <row r="44" spans="1:21" x14ac:dyDescent="0.2">
      <c r="A44">
        <v>2019</v>
      </c>
      <c r="B44" t="s">
        <v>34</v>
      </c>
      <c r="C44" t="s">
        <v>36</v>
      </c>
      <c r="D44" s="49">
        <v>-3.9959319999999998</v>
      </c>
      <c r="E44" s="49">
        <v>-2.5266139999999999</v>
      </c>
      <c r="F44" s="49">
        <v>6.6057360000000003</v>
      </c>
      <c r="G44" s="70"/>
      <c r="H44" s="2">
        <v>1.1633200000000001E-5</v>
      </c>
      <c r="I44" s="70"/>
      <c r="K44" s="4"/>
      <c r="L44" s="4">
        <f t="shared" si="22"/>
        <v>30.723294957615469</v>
      </c>
      <c r="M44">
        <v>3</v>
      </c>
      <c r="N44">
        <v>4</v>
      </c>
      <c r="O44">
        <f>1/EXP(-0.5*L44)</f>
        <v>4693304.5106371585</v>
      </c>
      <c r="P44">
        <f>O44/SUM(O$44:O$47)</f>
        <v>4.7247398793356891E-7</v>
      </c>
      <c r="U44" s="4"/>
    </row>
    <row r="45" spans="1:21" x14ac:dyDescent="0.2">
      <c r="A45">
        <v>2019</v>
      </c>
      <c r="B45" t="s">
        <v>34</v>
      </c>
      <c r="C45" t="s">
        <v>35</v>
      </c>
      <c r="D45" s="49">
        <v>-10.371831999999999</v>
      </c>
      <c r="E45" s="49">
        <v>-3.5065360000000001</v>
      </c>
      <c r="F45" s="49">
        <v>3.425109</v>
      </c>
      <c r="G45" s="72"/>
      <c r="H45">
        <v>5.4250369999999997E-3</v>
      </c>
      <c r="I45" s="70"/>
      <c r="L45" s="4">
        <f t="shared" si="22"/>
        <v>18.433461118604747</v>
      </c>
      <c r="M45">
        <v>3</v>
      </c>
      <c r="N45">
        <v>4</v>
      </c>
      <c r="O45">
        <f t="shared" ref="O45:O47" si="24">1/EXP(-0.5*L45)</f>
        <v>10064.106481327999</v>
      </c>
      <c r="P45">
        <f t="shared" ref="P45:P47" si="25">O45/SUM(O$44:O$47)</f>
        <v>1.013151504114865E-9</v>
      </c>
    </row>
    <row r="46" spans="1:21" ht="17" thickBot="1" x14ac:dyDescent="0.25">
      <c r="A46" s="3">
        <v>2019</v>
      </c>
      <c r="B46" t="s">
        <v>34</v>
      </c>
      <c r="C46" t="s">
        <v>45</v>
      </c>
      <c r="D46" s="49">
        <v>-4.0167020000000004</v>
      </c>
      <c r="E46" s="49">
        <v>-2.5653450000000002</v>
      </c>
      <c r="F46" s="49">
        <v>7.7436540000000003</v>
      </c>
      <c r="G46" s="72"/>
      <c r="H46" s="2">
        <v>5.4963869999999997E-12</v>
      </c>
      <c r="I46" s="70"/>
      <c r="L46" s="4">
        <f t="shared" si="22"/>
        <v>59.853860297280697</v>
      </c>
      <c r="M46">
        <v>3</v>
      </c>
      <c r="N46">
        <v>4</v>
      </c>
      <c r="O46">
        <f t="shared" si="24"/>
        <v>9933461750991.0234</v>
      </c>
      <c r="P46">
        <f t="shared" si="25"/>
        <v>0.99999952631224931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2019</v>
      </c>
      <c r="B47" s="59" t="s">
        <v>34</v>
      </c>
      <c r="C47" s="59" t="s">
        <v>61</v>
      </c>
      <c r="D47" s="60">
        <v>-4.0463469999999999</v>
      </c>
      <c r="E47" s="60">
        <v>-3.0295169999999998</v>
      </c>
      <c r="F47" s="60">
        <v>7.544581</v>
      </c>
      <c r="G47" s="77"/>
      <c r="H47" s="59">
        <v>2.7398169999999999E-2</v>
      </c>
      <c r="I47" s="70"/>
      <c r="L47" s="4">
        <f t="shared" si="22"/>
        <v>15.194558112279438</v>
      </c>
      <c r="M47">
        <v>5</v>
      </c>
      <c r="N47">
        <v>4</v>
      </c>
      <c r="O47">
        <f t="shared" si="24"/>
        <v>1992.7663064045596</v>
      </c>
      <c r="P47">
        <f t="shared" si="25"/>
        <v>2.0061136916913781E-10</v>
      </c>
      <c r="R47" s="26" t="s">
        <v>37</v>
      </c>
      <c r="S47" s="27"/>
      <c r="T47" s="28"/>
    </row>
    <row r="48" spans="1:21" ht="17" thickTop="1" x14ac:dyDescent="0.2">
      <c r="A48">
        <v>2019</v>
      </c>
      <c r="B48" t="s">
        <v>34</v>
      </c>
      <c r="C48" t="s">
        <v>75</v>
      </c>
      <c r="D48" s="78">
        <v>-4.1773543999999996</v>
      </c>
      <c r="E48" s="78">
        <v>-2.3563586999999999</v>
      </c>
      <c r="F48" s="78">
        <v>3.9620867</v>
      </c>
      <c r="G48" s="4"/>
      <c r="H48" s="2">
        <v>3.8195665999999999E-18</v>
      </c>
      <c r="I48" s="70"/>
      <c r="R48" s="29">
        <f>$P22*D22+$P23*D23+$P24*D24</f>
        <v>-5.5099761346102669</v>
      </c>
      <c r="S48" s="30">
        <f>$P22*E22+$P23*E23+$P24*E24</f>
        <v>-3.3789800269947943</v>
      </c>
      <c r="T48" s="31">
        <f>$P22*F22+$P23*F23+$P24*F24</f>
        <v>5.3587976652197584</v>
      </c>
    </row>
    <row r="49" spans="1:21" x14ac:dyDescent="0.2"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2019</v>
      </c>
      <c r="C50" t="s">
        <v>92</v>
      </c>
      <c r="G50" s="4"/>
      <c r="R50" s="29">
        <f>$P27*D27+$P28*D28+$P29*D29</f>
        <v>-2.7528627527890737</v>
      </c>
      <c r="S50" s="30">
        <f>$P27*E27+$P28*E28+$P29*E29</f>
        <v>-5.7052807201192639</v>
      </c>
      <c r="T50" s="31">
        <f>$P27*F27+$P28*F28+$P29*F29</f>
        <v>3.8566603431365736</v>
      </c>
      <c r="U50" s="4"/>
    </row>
    <row r="51" spans="1:21" x14ac:dyDescent="0.2">
      <c r="A51" s="11">
        <v>2019</v>
      </c>
      <c r="C51" s="41" t="s">
        <v>23</v>
      </c>
      <c r="D51" s="42">
        <v>-5.5099761346102669</v>
      </c>
      <c r="E51" s="42">
        <v>-3.3789800269947943</v>
      </c>
      <c r="F51" s="42">
        <v>5.3587976652197584</v>
      </c>
      <c r="G51" s="22"/>
      <c r="H51" s="44">
        <f t="shared" ref="H51:J55" si="26">EXP(D51)</f>
        <v>4.0462039463040533E-3</v>
      </c>
      <c r="I51" s="44">
        <f t="shared" si="26"/>
        <v>3.4082199935896042E-2</v>
      </c>
      <c r="J51" s="44">
        <f t="shared" si="26"/>
        <v>212.46933354474132</v>
      </c>
      <c r="R51" s="29" t="s">
        <v>53</v>
      </c>
      <c r="S51" s="30"/>
      <c r="T51" s="31"/>
    </row>
    <row r="52" spans="1:21" x14ac:dyDescent="0.2">
      <c r="A52" s="11">
        <v>2019</v>
      </c>
      <c r="C52" s="24" t="s">
        <v>24</v>
      </c>
      <c r="D52" s="19">
        <v>-3.6395717460665149</v>
      </c>
      <c r="E52" s="19">
        <v>-3.1198394876770221</v>
      </c>
      <c r="F52" s="19">
        <v>8.921537429618148</v>
      </c>
      <c r="G52" s="14"/>
      <c r="H52" s="45">
        <f t="shared" si="26"/>
        <v>2.6263589042956895E-2</v>
      </c>
      <c r="I52" s="45">
        <f t="shared" si="26"/>
        <v>4.4164256758239664E-2</v>
      </c>
      <c r="J52" s="45">
        <f t="shared" si="26"/>
        <v>7491.5981852533851</v>
      </c>
      <c r="R52" s="29">
        <f>$P32*D32+$P33*D33+$P34*D34+$P35*D35</f>
        <v>-3.6395717460665149</v>
      </c>
      <c r="S52" s="30">
        <f>$P32*E32+$P33*E33+$P34*E34+$P35*E35</f>
        <v>-3.1198394876770221</v>
      </c>
      <c r="T52" s="31">
        <f t="shared" ref="T52" si="27">$P32*F32+$P33*F33+$P34*F34+$P35*F35</f>
        <v>8.921537429618148</v>
      </c>
    </row>
    <row r="53" spans="1:21" x14ac:dyDescent="0.2">
      <c r="A53" s="11">
        <v>2019</v>
      </c>
      <c r="C53" s="24" t="s">
        <v>25</v>
      </c>
      <c r="D53" s="43">
        <v>-4.7607918221248653</v>
      </c>
      <c r="E53" s="43">
        <v>-9.5734241463439993</v>
      </c>
      <c r="F53" s="43">
        <v>7.8722323278464446</v>
      </c>
      <c r="H53" s="45">
        <f t="shared" si="26"/>
        <v>8.5588296429982055E-3</v>
      </c>
      <c r="I53" s="45">
        <f t="shared" si="26"/>
        <v>6.955281636261618E-5</v>
      </c>
      <c r="J53" s="45">
        <f t="shared" si="26"/>
        <v>2623.4153796368096</v>
      </c>
      <c r="R53" s="29" t="s">
        <v>54</v>
      </c>
      <c r="S53" s="32"/>
      <c r="T53" s="33"/>
    </row>
    <row r="54" spans="1:21" x14ac:dyDescent="0.2">
      <c r="A54" s="11">
        <v>2019</v>
      </c>
      <c r="C54" s="24" t="s">
        <v>26</v>
      </c>
      <c r="D54" s="19">
        <v>-4.0167019966313724</v>
      </c>
      <c r="E54" s="19">
        <v>-2.5653449827472978</v>
      </c>
      <c r="F54" s="19">
        <v>7.7436534579480689</v>
      </c>
      <c r="H54" s="45">
        <f t="shared" si="26"/>
        <v>1.8012271621412855E-2</v>
      </c>
      <c r="I54" s="45">
        <f t="shared" si="26"/>
        <v>7.6892650227969442E-2</v>
      </c>
      <c r="J54" s="45">
        <f t="shared" si="26"/>
        <v>2306.8851137400497</v>
      </c>
      <c r="R54" s="29">
        <f>$P38*D38+$P39*D39+$P40*D40+$P41*D41</f>
        <v>-4.7607918221248653</v>
      </c>
      <c r="S54" s="30">
        <f t="shared" ref="S54:T54" si="28">$P38*E38+$P39*E39+$P40*E40+$P41*E41</f>
        <v>-9.5734241463439993</v>
      </c>
      <c r="T54" s="31">
        <f t="shared" si="28"/>
        <v>7.8722323278464446</v>
      </c>
    </row>
    <row r="55" spans="1:21" x14ac:dyDescent="0.2">
      <c r="A55" s="11">
        <v>2019</v>
      </c>
      <c r="C55" s="24" t="s">
        <v>27</v>
      </c>
      <c r="D55" s="19">
        <v>-2.7528627527890737</v>
      </c>
      <c r="E55" s="19">
        <v>-5.7052807201192639</v>
      </c>
      <c r="F55" s="19">
        <v>3.8566603431365736</v>
      </c>
      <c r="H55" s="45">
        <f t="shared" si="26"/>
        <v>6.3745113249657426E-2</v>
      </c>
      <c r="I55" s="45">
        <f t="shared" si="26"/>
        <v>3.3283429211545079E-3</v>
      </c>
      <c r="J55" s="45">
        <f t="shared" si="26"/>
        <v>47.307097785799542</v>
      </c>
      <c r="R55" s="29" t="s">
        <v>55</v>
      </c>
      <c r="S55" s="32"/>
      <c r="T55" s="33"/>
    </row>
    <row r="56" spans="1:21" ht="17" thickBot="1" x14ac:dyDescent="0.25">
      <c r="A56" s="11">
        <v>2019</v>
      </c>
      <c r="C56" s="24"/>
      <c r="D56" s="18"/>
      <c r="E56" s="18"/>
      <c r="F56" s="18"/>
      <c r="H56" s="46"/>
      <c r="I56" s="46"/>
      <c r="J56" s="46"/>
      <c r="R56" s="36">
        <f>$P44*D44+$P45*D45+$P46*D46+$P47*D47</f>
        <v>-4.0167019966313724</v>
      </c>
      <c r="S56" s="37">
        <f>$P44*E44+$P45*E45+$P46*E46+$P47*E47</f>
        <v>-2.5653449827472978</v>
      </c>
      <c r="T56" s="116">
        <f>$P44*F44+$P45*F45+$P46*F46+$P47*F47</f>
        <v>7.7436534579480689</v>
      </c>
      <c r="U56" s="4"/>
    </row>
    <row r="57" spans="1:21" x14ac:dyDescent="0.2">
      <c r="A57" s="11">
        <v>2019</v>
      </c>
      <c r="C57" s="24" t="s">
        <v>5</v>
      </c>
      <c r="D57" s="19">
        <f>AVERAGE(D51:D55)</f>
        <v>-4.1359808904444186</v>
      </c>
      <c r="E57" s="19">
        <f t="shared" ref="E57:F57" si="29">AVERAGE(E51:E55)</f>
        <v>-4.8685738727764756</v>
      </c>
      <c r="F57" s="19">
        <f t="shared" si="29"/>
        <v>6.7505762447537991</v>
      </c>
      <c r="G57" t="s">
        <v>46</v>
      </c>
      <c r="H57" s="45">
        <f>AVERAGE(H51:H55)</f>
        <v>2.412520150066589E-2</v>
      </c>
      <c r="I57" s="45">
        <f t="shared" ref="I57:J57" si="30">AVERAGE(I51:I55)</f>
        <v>3.1707400531924453E-2</v>
      </c>
      <c r="J57" s="45">
        <f t="shared" si="30"/>
        <v>2536.3350219921567</v>
      </c>
    </row>
    <row r="58" spans="1:21" x14ac:dyDescent="0.2">
      <c r="A58" s="11">
        <v>2019</v>
      </c>
      <c r="C58" s="24" t="s">
        <v>6</v>
      </c>
      <c r="D58" s="19">
        <f>STDEV(D51:D55)</f>
        <v>1.0549783063148999</v>
      </c>
      <c r="E58" s="19">
        <f t="shared" ref="E58:F58" si="31">STDEV(E51:E55)</f>
        <v>2.8903944168557514</v>
      </c>
      <c r="F58" s="19">
        <f t="shared" si="31"/>
        <v>2.077810388749108</v>
      </c>
      <c r="G58" t="s">
        <v>47</v>
      </c>
      <c r="H58" s="45">
        <f>STDEV(H51:H55)</f>
        <v>2.375476844544493E-2</v>
      </c>
      <c r="I58" s="45">
        <f t="shared" ref="I58:J58" si="32">STDEV(I51:I55)</f>
        <v>3.1657716469664261E-2</v>
      </c>
      <c r="J58" s="45">
        <f t="shared" si="32"/>
        <v>3008.7570112789217</v>
      </c>
    </row>
    <row r="59" spans="1:21" ht="17" thickBot="1" x14ac:dyDescent="0.25">
      <c r="A59">
        <v>2019</v>
      </c>
      <c r="C59" s="128" t="s">
        <v>28</v>
      </c>
      <c r="D59" s="20">
        <f>SQRT(EXP(D58^2)-1)</f>
        <v>1.4294795961539628</v>
      </c>
      <c r="E59" s="20">
        <f t="shared" ref="E59:F59" si="33">SQRT(EXP(E58^2)-1)</f>
        <v>65.174758014031497</v>
      </c>
      <c r="F59" s="20">
        <f t="shared" si="33"/>
        <v>8.6014878793197962</v>
      </c>
      <c r="G59" s="16" t="s">
        <v>28</v>
      </c>
      <c r="H59" s="47">
        <f>H58/H57</f>
        <v>0.98464539020696951</v>
      </c>
      <c r="I59" s="47">
        <f t="shared" ref="I59:J59" si="34">I58/I57</f>
        <v>0.99843304523780918</v>
      </c>
      <c r="J59" s="47">
        <f t="shared" si="34"/>
        <v>1.1862616670078949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C62" s="41" t="s">
        <v>23</v>
      </c>
      <c r="D62" s="42">
        <v>-4.8905186</v>
      </c>
      <c r="E62" s="42">
        <v>-1.5734564</v>
      </c>
      <c r="F62" s="42">
        <v>-1.2237652000000001</v>
      </c>
      <c r="G62" s="114">
        <f>H25</f>
        <v>6.2863371E-15</v>
      </c>
      <c r="H62" s="44">
        <f t="shared" ref="H62:J66" si="35">EXP(D62)</f>
        <v>7.5175228765510102E-3</v>
      </c>
      <c r="I62" s="44">
        <f t="shared" si="35"/>
        <v>0.20732733628496094</v>
      </c>
      <c r="J62" s="44">
        <f t="shared" si="35"/>
        <v>0.29412065637484081</v>
      </c>
      <c r="O62" s="92">
        <v>58.253999999999998</v>
      </c>
      <c r="P62" s="85">
        <v>4418.4840000000004</v>
      </c>
      <c r="Q62">
        <v>0.27500000000000002</v>
      </c>
      <c r="R62" s="55">
        <f>(P62/701.7-Q62*24)*701.7</f>
        <v>-212.73600000000016</v>
      </c>
    </row>
    <row r="63" spans="1:21" x14ac:dyDescent="0.2">
      <c r="C63" s="24" t="s">
        <v>24</v>
      </c>
      <c r="D63" s="19">
        <v>-3.8030924000000002</v>
      </c>
      <c r="E63" s="19">
        <v>-2.6790935999999999</v>
      </c>
      <c r="F63" s="19">
        <v>2.7566234999999999</v>
      </c>
      <c r="G63" s="115">
        <f>H36</f>
        <v>3.3523947000000001E-21</v>
      </c>
      <c r="H63" s="45">
        <f t="shared" si="35"/>
        <v>2.2301699336252551E-2</v>
      </c>
      <c r="I63" s="45">
        <f t="shared" si="35"/>
        <v>6.8625327970120081E-2</v>
      </c>
      <c r="J63" s="45">
        <f t="shared" si="35"/>
        <v>15.746584742310414</v>
      </c>
      <c r="O63" s="39">
        <v>57.033000000000001</v>
      </c>
      <c r="P63" s="86">
        <v>4813.9809999999998</v>
      </c>
      <c r="Q63">
        <v>0.17199999999999999</v>
      </c>
      <c r="R63" s="56">
        <f t="shared" ref="R63:R66" si="36">(P63/701.7-Q63*24)*701.7</f>
        <v>1917.3633999999995</v>
      </c>
    </row>
    <row r="64" spans="1:21" x14ac:dyDescent="0.2">
      <c r="C64" s="24" t="s">
        <v>25</v>
      </c>
      <c r="D64" s="43">
        <v>-5.0367782999999999</v>
      </c>
      <c r="E64" s="43">
        <v>-5.0999973000000001</v>
      </c>
      <c r="F64" s="43">
        <v>3.7999982999999999</v>
      </c>
      <c r="G64" s="2">
        <f>H42</f>
        <v>5.8342577E-21</v>
      </c>
      <c r="H64" s="45">
        <f t="shared" si="35"/>
        <v>6.4946384260076463E-3</v>
      </c>
      <c r="I64" s="45">
        <f t="shared" si="35"/>
        <v>6.0967630267535853E-3</v>
      </c>
      <c r="J64" s="45">
        <f t="shared" si="35"/>
        <v>44.701108501351776</v>
      </c>
      <c r="O64" s="39">
        <v>58.838999999999999</v>
      </c>
      <c r="P64" s="86">
        <v>4026.9580000000001</v>
      </c>
      <c r="Q64">
        <v>0.215</v>
      </c>
      <c r="R64" s="56">
        <f t="shared" si="36"/>
        <v>406.18599999999952</v>
      </c>
    </row>
    <row r="65" spans="3:18" x14ac:dyDescent="0.2">
      <c r="C65" s="24" t="s">
        <v>26</v>
      </c>
      <c r="D65" s="19">
        <v>-4.1773543999999996</v>
      </c>
      <c r="E65" s="19">
        <v>-2.3563586999999999</v>
      </c>
      <c r="F65" s="19">
        <v>3.9620867</v>
      </c>
      <c r="G65" s="2">
        <f>H48</f>
        <v>3.8195665999999999E-18</v>
      </c>
      <c r="H65" s="45">
        <f t="shared" si="35"/>
        <v>1.5339034884241431E-2</v>
      </c>
      <c r="I65" s="45">
        <f t="shared" si="35"/>
        <v>9.4764662277461872E-2</v>
      </c>
      <c r="J65" s="45">
        <f t="shared" si="35"/>
        <v>52.566902938547898</v>
      </c>
      <c r="O65" s="39">
        <v>65.165999999999997</v>
      </c>
      <c r="P65" s="86">
        <v>3959.2779999999998</v>
      </c>
      <c r="Q65">
        <v>0.24099999999999999</v>
      </c>
      <c r="R65" s="56">
        <f t="shared" si="36"/>
        <v>-99.354800000000452</v>
      </c>
    </row>
    <row r="66" spans="3:18" ht="17" thickBot="1" x14ac:dyDescent="0.25">
      <c r="C66" s="24" t="s">
        <v>27</v>
      </c>
      <c r="D66" s="19">
        <v>-3.6460350799999999</v>
      </c>
      <c r="E66" s="19">
        <v>-0.92016268999999995</v>
      </c>
      <c r="F66" s="19">
        <v>-1.19069994</v>
      </c>
      <c r="G66" s="2">
        <f>H30</f>
        <v>9.6516780999999992E-19</v>
      </c>
      <c r="H66" s="45">
        <f t="shared" si="35"/>
        <v>2.6094386093296465E-2</v>
      </c>
      <c r="I66" s="45">
        <f t="shared" si="35"/>
        <v>0.39845421129544234</v>
      </c>
      <c r="J66" s="45">
        <f t="shared" si="35"/>
        <v>0.30400840193918233</v>
      </c>
      <c r="O66" s="93">
        <v>55.183</v>
      </c>
      <c r="P66" s="87">
        <v>5071.3119999999999</v>
      </c>
      <c r="Q66">
        <v>0.14799999999999999</v>
      </c>
      <c r="R66" s="57">
        <f t="shared" si="36"/>
        <v>2578.8736000000004</v>
      </c>
    </row>
    <row r="67" spans="3:18" x14ac:dyDescent="0.2">
      <c r="C67" s="24"/>
      <c r="D67" s="18"/>
      <c r="E67" s="18"/>
      <c r="F67" s="18"/>
      <c r="H67" s="46"/>
      <c r="I67" s="46"/>
      <c r="J67" s="46"/>
      <c r="N67" t="s">
        <v>46</v>
      </c>
      <c r="O67" s="90">
        <f>AVERAGE(O62:O66)</f>
        <v>58.895000000000003</v>
      </c>
      <c r="P67" s="90">
        <f>AVERAGE(P62:P66)</f>
        <v>4458.0025999999998</v>
      </c>
      <c r="R67" s="90">
        <f>AVERAGE(R62:R66)</f>
        <v>918.06643999999983</v>
      </c>
    </row>
    <row r="68" spans="3:18" x14ac:dyDescent="0.2">
      <c r="C68" s="24" t="s">
        <v>5</v>
      </c>
      <c r="D68" s="19">
        <f>AVERAGE(D62:D66)</f>
        <v>-4.3107557560000007</v>
      </c>
      <c r="E68" s="19">
        <f t="shared" ref="E68:F68" si="37">AVERAGE(E62:E66)</f>
        <v>-2.5258137379999996</v>
      </c>
      <c r="F68" s="19">
        <f t="shared" si="37"/>
        <v>1.6208486719999999</v>
      </c>
      <c r="G68" s="2">
        <f>GEOMEAN(G62:G66)</f>
        <v>8.5363274697446057E-19</v>
      </c>
      <c r="H68" s="45">
        <f>AVERAGE(H62:H66)</f>
        <v>1.5549456323269822E-2</v>
      </c>
      <c r="I68" s="45">
        <f t="shared" ref="I68:J68" si="38">AVERAGE(I62:I66)</f>
        <v>0.15505366017094777</v>
      </c>
      <c r="J68" s="45">
        <f t="shared" si="38"/>
        <v>22.722545048104823</v>
      </c>
      <c r="N68" t="s">
        <v>47</v>
      </c>
      <c r="O68" s="90">
        <f>STDEV(O62:O66)</f>
        <v>3.7744352557700589</v>
      </c>
      <c r="P68" s="2">
        <f>STDEV(P62:P66)</f>
        <v>484.49882223159221</v>
      </c>
      <c r="R68" s="90">
        <f>STDEV(R62:R66)</f>
        <v>1258.2484412607266</v>
      </c>
    </row>
    <row r="69" spans="3:18" x14ac:dyDescent="0.2">
      <c r="C69" s="24" t="s">
        <v>6</v>
      </c>
      <c r="D69" s="19">
        <f>STDEV(D62:D66)</f>
        <v>0.62861062502731135</v>
      </c>
      <c r="E69" s="19">
        <f t="shared" ref="E69:F69" si="39">STDEV(E62:E66)</f>
        <v>1.5940303105693507</v>
      </c>
      <c r="F69" s="19">
        <f t="shared" si="39"/>
        <v>2.6228184622319106</v>
      </c>
      <c r="G69" t="s">
        <v>47</v>
      </c>
      <c r="H69" s="45">
        <f>STDEV(H62:H66)</f>
        <v>8.7082473665524452E-3</v>
      </c>
      <c r="I69" s="45">
        <f t="shared" ref="I69:J69" si="40">STDEV(I62:I66)</f>
        <v>0.15432849913660135</v>
      </c>
      <c r="J69" s="45">
        <f t="shared" si="40"/>
        <v>24.637532230320335</v>
      </c>
      <c r="N69" t="s">
        <v>82</v>
      </c>
      <c r="O69" s="89">
        <f>O68/O67</f>
        <v>6.4087532995501462E-2</v>
      </c>
      <c r="P69" s="89">
        <f>P68/P67</f>
        <v>0.10868069530322666</v>
      </c>
      <c r="R69" s="89">
        <f>R68/R67</f>
        <v>1.3705418109616629</v>
      </c>
    </row>
    <row r="70" spans="3:18" ht="17" thickBot="1" x14ac:dyDescent="0.25">
      <c r="C70" s="25" t="s">
        <v>28</v>
      </c>
      <c r="D70" s="20">
        <f>SQRT(EXP(D69^2)-1)</f>
        <v>0.69613850763355245</v>
      </c>
      <c r="E70" s="20">
        <f t="shared" ref="E70:F70" si="41">SQRT(EXP(E69^2)-1)</f>
        <v>3.4192838345673757</v>
      </c>
      <c r="F70" s="20">
        <f t="shared" si="41"/>
        <v>31.158079406111877</v>
      </c>
      <c r="G70" s="16" t="s">
        <v>28</v>
      </c>
      <c r="H70" s="47">
        <f>H69/H68</f>
        <v>0.56003548841257678</v>
      </c>
      <c r="I70" s="47">
        <f t="shared" ref="I70:J70" si="42">I69/I68</f>
        <v>0.99532316081060634</v>
      </c>
      <c r="J70" s="47">
        <f t="shared" si="42"/>
        <v>1.0842769671338039</v>
      </c>
    </row>
    <row r="71" spans="3:18" ht="17" thickBot="1" x14ac:dyDescent="0.25"/>
    <row r="72" spans="3:18" x14ac:dyDescent="0.2">
      <c r="O72" s="8">
        <f>LN(O62)</f>
        <v>4.0648127596160624</v>
      </c>
      <c r="P72" s="91">
        <f>LN(P62)</f>
        <v>8.3935519298131069</v>
      </c>
    </row>
    <row r="73" spans="3:18" x14ac:dyDescent="0.2">
      <c r="O73" s="11">
        <f t="shared" ref="O73:P76" si="43">LN(O63)</f>
        <v>4.043630047677599</v>
      </c>
      <c r="P73" s="10">
        <f t="shared" si="43"/>
        <v>8.4792796715134582</v>
      </c>
    </row>
    <row r="74" spans="3:18" x14ac:dyDescent="0.2">
      <c r="O74" s="11">
        <f t="shared" si="43"/>
        <v>4.074804900347484</v>
      </c>
      <c r="P74" s="10">
        <f t="shared" si="43"/>
        <v>8.3007665311968672</v>
      </c>
    </row>
    <row r="75" spans="3:18" x14ac:dyDescent="0.2">
      <c r="O75" s="11">
        <f t="shared" si="43"/>
        <v>4.1769378605259542</v>
      </c>
      <c r="P75" s="10">
        <f t="shared" si="43"/>
        <v>8.2838169643933011</v>
      </c>
    </row>
    <row r="76" spans="3:18" ht="17" thickBot="1" x14ac:dyDescent="0.25">
      <c r="O76" s="15">
        <f t="shared" si="43"/>
        <v>4.0106549348357454</v>
      </c>
      <c r="P76" s="17">
        <f t="shared" si="43"/>
        <v>8.53135484022852</v>
      </c>
    </row>
    <row r="77" spans="3:18" x14ac:dyDescent="0.2">
      <c r="N77" t="s">
        <v>5</v>
      </c>
      <c r="O77" s="8">
        <f>AVERAGE(O72:O76)</f>
        <v>4.074168100600569</v>
      </c>
      <c r="P77" s="55">
        <f>AVERAGE(P72:P76)</f>
        <v>8.3977539874290503</v>
      </c>
    </row>
    <row r="78" spans="3:18" x14ac:dyDescent="0.2">
      <c r="N78" t="s">
        <v>6</v>
      </c>
      <c r="O78" s="11">
        <f>STDEV(O72:O76)</f>
        <v>6.2482090185451214E-2</v>
      </c>
      <c r="P78" s="56">
        <f>STDEV(P72:P76)</f>
        <v>0.10828376402654095</v>
      </c>
    </row>
    <row r="79" spans="3:18" ht="17" thickBot="1" x14ac:dyDescent="0.25">
      <c r="N79" t="s">
        <v>28</v>
      </c>
      <c r="O79" s="15">
        <f>SQRT(EXP(O78^2)-1)</f>
        <v>6.2543122515044028E-2</v>
      </c>
      <c r="P79" s="17">
        <f>SQRT(EXP(P78^2)-1)</f>
        <v>0.10860195766934233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D71F-A709-244F-B5DB-347600A58560}">
  <sheetPr codeName="Sheet14">
    <tabColor theme="9" tint="0.39997558519241921"/>
  </sheetPr>
  <dimension ref="A1:AB79"/>
  <sheetViews>
    <sheetView topLeftCell="A8" workbookViewId="0">
      <selection activeCell="C62" sqref="C62:J70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s="8"/>
      <c r="B1" s="9" t="s">
        <v>11</v>
      </c>
      <c r="C1" s="9" t="s">
        <v>10</v>
      </c>
      <c r="D1" s="9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16</v>
      </c>
      <c r="L1" s="9" t="s">
        <v>49</v>
      </c>
      <c r="M1" s="9" t="s">
        <v>41</v>
      </c>
      <c r="N1" s="9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s="10" t="s">
        <v>7</v>
      </c>
    </row>
    <row r="2" spans="1:21" x14ac:dyDescent="0.2">
      <c r="A2">
        <v>2023</v>
      </c>
      <c r="B2" t="s">
        <v>12</v>
      </c>
      <c r="C2" t="s">
        <v>64</v>
      </c>
      <c r="D2" s="49">
        <v>-2.3147000000000002</v>
      </c>
      <c r="E2" s="49">
        <v>-1.7886</v>
      </c>
      <c r="F2" s="49">
        <v>8.6710999999999991</v>
      </c>
      <c r="H2">
        <v>0.91388778000000004</v>
      </c>
      <c r="L2" s="4">
        <f t="shared" ref="L2:L5" si="0">-2*LN(H2/M2) +2*N2</f>
        <v>11.14990828769476</v>
      </c>
      <c r="M2">
        <v>12</v>
      </c>
      <c r="N2">
        <v>3</v>
      </c>
      <c r="O2">
        <f>1/EXP(-0.5*L2)</f>
        <v>263.73746137436257</v>
      </c>
      <c r="P2">
        <f>O2/SUM(O$2:O$9)</f>
        <v>0.10127352768884396</v>
      </c>
      <c r="Q2" s="55">
        <f>O2/(SUM(O$2:O$5))</f>
        <v>0.20529509253604519</v>
      </c>
      <c r="R2" s="4">
        <f>$P2*D2+$P3*D3+$P4*D4+$P5*D5+$P6*D6+$P7*D7+$P8*D8+$P9*D9</f>
        <v>-3.0855147424537552</v>
      </c>
      <c r="S2" s="4">
        <f t="shared" ref="S2:T2" si="1">$P2*E2+$P3*E3+$P4*E4+$P5*E5+$P6*E6+$P7*E7+$P8*E8+$P9*E9</f>
        <v>-4.3087300920978349</v>
      </c>
      <c r="T2" s="4">
        <f t="shared" si="1"/>
        <v>8.3482042558289766</v>
      </c>
      <c r="U2" s="4">
        <v>0.5</v>
      </c>
    </row>
    <row r="3" spans="1:21" x14ac:dyDescent="0.2">
      <c r="A3">
        <v>2023</v>
      </c>
      <c r="B3" t="s">
        <v>12</v>
      </c>
      <c r="C3" t="s">
        <v>65</v>
      </c>
      <c r="D3" s="49">
        <v>-3.4626999999999999</v>
      </c>
      <c r="E3" s="49">
        <v>-5.5461999999999998</v>
      </c>
      <c r="F3" s="49">
        <v>9.5519999999999996</v>
      </c>
      <c r="H3">
        <v>0.63002274999999996</v>
      </c>
      <c r="L3" s="4">
        <f t="shared" si="0"/>
        <v>11.893811997850877</v>
      </c>
      <c r="M3">
        <v>12</v>
      </c>
      <c r="N3">
        <v>3</v>
      </c>
      <c r="O3">
        <f t="shared" ref="O3:O5" si="2">1/EXP(-0.5*L3)</f>
        <v>382.56784072996101</v>
      </c>
      <c r="P3">
        <f t="shared" ref="P3:P9" si="3">O3/SUM(O$2:O$9)</f>
        <v>0.14690364656248711</v>
      </c>
      <c r="Q3" s="56">
        <f t="shared" ref="Q3:Q4" si="4">O3/(SUM(O$2:O$5))</f>
        <v>0.29779349454073045</v>
      </c>
      <c r="U3" s="10"/>
    </row>
    <row r="4" spans="1:21" x14ac:dyDescent="0.2">
      <c r="A4">
        <v>2023</v>
      </c>
      <c r="B4" t="s">
        <v>50</v>
      </c>
      <c r="C4" t="s">
        <v>66</v>
      </c>
      <c r="D4" s="49">
        <v>-3.1073319000000001</v>
      </c>
      <c r="E4" s="49">
        <v>-4.5934064000000001</v>
      </c>
      <c r="F4" s="49">
        <v>6.9935527000000004</v>
      </c>
      <c r="H4">
        <v>0.65726271999999997</v>
      </c>
      <c r="L4" s="4">
        <f t="shared" si="0"/>
        <v>11.809156223962244</v>
      </c>
      <c r="M4">
        <v>12</v>
      </c>
      <c r="N4">
        <v>3</v>
      </c>
      <c r="O4">
        <f t="shared" si="2"/>
        <v>366.71248154505412</v>
      </c>
      <c r="P4">
        <f t="shared" si="3"/>
        <v>0.14081528827974021</v>
      </c>
      <c r="Q4" s="56">
        <f t="shared" si="4"/>
        <v>0.28545157157652423</v>
      </c>
      <c r="R4" s="4">
        <f>$Q2*D2+$Q3*D3+$Q4*D4+$Q5*D5</f>
        <v>-2.8602621881977521</v>
      </c>
      <c r="S4" s="4">
        <f t="shared" ref="S4:T4" si="5">$Q2*E2+$Q3*E3+$Q4*E4+$Q5*E5</f>
        <v>-3.9848147024156257</v>
      </c>
      <c r="T4" s="4">
        <f t="shared" si="5"/>
        <v>8.1069277969879998</v>
      </c>
      <c r="U4" s="10"/>
    </row>
    <row r="5" spans="1:21" ht="17" thickBot="1" x14ac:dyDescent="0.25">
      <c r="A5">
        <v>2023</v>
      </c>
      <c r="B5" t="s">
        <v>12</v>
      </c>
      <c r="C5" t="s">
        <v>77</v>
      </c>
      <c r="D5" s="49">
        <v>-2.2080000000000002</v>
      </c>
      <c r="E5" s="49">
        <v>-3.0966</v>
      </c>
      <c r="F5" s="49">
        <v>7.0270999999999999</v>
      </c>
      <c r="H5">
        <v>0.88724495000000003</v>
      </c>
      <c r="L5" s="4">
        <f t="shared" si="0"/>
        <v>11.209081658007765</v>
      </c>
      <c r="M5">
        <v>12</v>
      </c>
      <c r="N5">
        <v>3</v>
      </c>
      <c r="O5">
        <f t="shared" si="2"/>
        <v>271.65715970347526</v>
      </c>
      <c r="P5">
        <f t="shared" si="3"/>
        <v>0.10431464207525343</v>
      </c>
      <c r="Q5" s="57">
        <f>O5/(SUM(O$2:O$5))</f>
        <v>0.21145984134670012</v>
      </c>
      <c r="R5" s="4">
        <f>$Q6*D6+$Q7*D7+$Q8*D9+$Q9*D9</f>
        <v>-3.0403069436233832</v>
      </c>
      <c r="S5" s="4">
        <f t="shared" ref="S5:T5" si="6">$Q6*E6+$Q7*E7+$Q8*E9+$Q9*E9</f>
        <v>-4.4782921108899671</v>
      </c>
      <c r="T5" s="4">
        <f t="shared" si="6"/>
        <v>8.7975330839573687</v>
      </c>
      <c r="U5" s="10"/>
    </row>
    <row r="6" spans="1:21" x14ac:dyDescent="0.2">
      <c r="A6">
        <v>2023</v>
      </c>
      <c r="B6" t="s">
        <v>12</v>
      </c>
      <c r="C6" t="s">
        <v>59</v>
      </c>
      <c r="D6" s="49">
        <v>-2.8602621854569001</v>
      </c>
      <c r="E6" s="49">
        <v>-3.9848146909081601</v>
      </c>
      <c r="F6" s="49">
        <v>8.1069277962743893</v>
      </c>
      <c r="H6">
        <v>0.68129004000000004</v>
      </c>
      <c r="L6" s="4">
        <f>-2*LN(H6/M6) +2*N6</f>
        <v>11.737347620415798</v>
      </c>
      <c r="M6">
        <v>12</v>
      </c>
      <c r="N6">
        <v>3</v>
      </c>
      <c r="O6">
        <f>1/EXP(-0.5*L6)</f>
        <v>353.77949027150322</v>
      </c>
      <c r="P6">
        <f t="shared" si="3"/>
        <v>0.13584910090910204</v>
      </c>
      <c r="Q6" s="55">
        <f>O6/SUM(O$6:O$9)</f>
        <v>0.26810934620181331</v>
      </c>
      <c r="U6" s="10"/>
    </row>
    <row r="7" spans="1:21" x14ac:dyDescent="0.2">
      <c r="A7">
        <v>2023</v>
      </c>
      <c r="B7" t="s">
        <v>12</v>
      </c>
      <c r="C7" t="s">
        <v>57</v>
      </c>
      <c r="D7" s="49">
        <v>-3.4818203045732501</v>
      </c>
      <c r="E7" s="49">
        <v>-5.6876310691306999</v>
      </c>
      <c r="F7" s="49">
        <v>10.489545654753901</v>
      </c>
      <c r="H7">
        <v>0.63024815000000001</v>
      </c>
      <c r="L7" s="4">
        <f t="shared" ref="L7:L9" si="7">-2*LN(H7/M7) +2*N7</f>
        <v>11.893096596099067</v>
      </c>
      <c r="M7">
        <v>12</v>
      </c>
      <c r="N7">
        <v>3</v>
      </c>
      <c r="O7">
        <f>1/EXP(-0.5*L7)</f>
        <v>382.43102035008252</v>
      </c>
      <c r="P7">
        <f t="shared" si="3"/>
        <v>0.14685110839647225</v>
      </c>
      <c r="Q7" s="56">
        <f t="shared" ref="Q7:Q9" si="8">O7/SUM(O$6:O$9)</f>
        <v>0.28982271062312059</v>
      </c>
      <c r="U7" s="10"/>
    </row>
    <row r="8" spans="1:21" x14ac:dyDescent="0.2">
      <c r="A8">
        <v>2023</v>
      </c>
      <c r="B8" t="s">
        <v>50</v>
      </c>
      <c r="C8" t="s">
        <v>58</v>
      </c>
      <c r="D8" s="49">
        <v>-4.38031568746662</v>
      </c>
      <c r="E8" s="49">
        <v>-4.8226955445268898</v>
      </c>
      <c r="F8" s="49">
        <v>6.8746641939647599</v>
      </c>
      <c r="H8" s="49">
        <v>1.0498421</v>
      </c>
      <c r="L8" s="4">
        <f t="shared" si="7"/>
        <v>10.872533755758596</v>
      </c>
      <c r="M8">
        <v>12</v>
      </c>
      <c r="N8">
        <v>3</v>
      </c>
      <c r="O8">
        <f>1/EXP(-0.5*L8)</f>
        <v>229.58351839600633</v>
      </c>
      <c r="P8">
        <f t="shared" si="3"/>
        <v>8.8158628228307973E-2</v>
      </c>
      <c r="Q8" s="56">
        <f t="shared" si="8"/>
        <v>0.17398828566525115</v>
      </c>
      <c r="U8" s="10"/>
    </row>
    <row r="9" spans="1:21" ht="17" thickBot="1" x14ac:dyDescent="0.25">
      <c r="A9">
        <v>2023</v>
      </c>
      <c r="B9" t="s">
        <v>12</v>
      </c>
      <c r="C9" t="s">
        <v>60</v>
      </c>
      <c r="D9" s="49">
        <v>-2.8600429867406798</v>
      </c>
      <c r="E9" s="49">
        <v>-3.9847300015551501</v>
      </c>
      <c r="F9" s="49">
        <v>8.1070827986002794</v>
      </c>
      <c r="H9">
        <v>0.68136549000000002</v>
      </c>
      <c r="L9" s="4">
        <f t="shared" si="7"/>
        <v>11.73712614111038</v>
      </c>
      <c r="M9">
        <v>12</v>
      </c>
      <c r="N9">
        <v>3</v>
      </c>
      <c r="O9">
        <f>1/EXP(-0.5*L9)</f>
        <v>353.74031502278172</v>
      </c>
      <c r="P9">
        <f t="shared" si="3"/>
        <v>0.13583405785979294</v>
      </c>
      <c r="Q9" s="57">
        <f t="shared" si="8"/>
        <v>0.26807965750981494</v>
      </c>
      <c r="U9" s="10"/>
    </row>
    <row r="10" spans="1:21" x14ac:dyDescent="0.2">
      <c r="H10" s="2"/>
      <c r="K10" s="2"/>
      <c r="L10" s="4"/>
      <c r="P10">
        <f>SUM(P2:P9)</f>
        <v>1</v>
      </c>
      <c r="Q10">
        <f>SUM(Q2:Q9)</f>
        <v>2</v>
      </c>
      <c r="U10" s="10"/>
    </row>
    <row r="11" spans="1:21" x14ac:dyDescent="0.2">
      <c r="H11" s="2"/>
      <c r="K11" s="2"/>
      <c r="L11" s="2"/>
      <c r="U11" s="10"/>
    </row>
    <row r="12" spans="1:21" x14ac:dyDescent="0.2">
      <c r="A12">
        <v>2023</v>
      </c>
      <c r="B12" t="s">
        <v>19</v>
      </c>
      <c r="C12" t="s">
        <v>8</v>
      </c>
      <c r="D12" s="49">
        <v>-4.3576138999999996</v>
      </c>
      <c r="E12" s="49">
        <v>-4.8179394999999996</v>
      </c>
      <c r="F12" s="49">
        <v>4.1236291999999999</v>
      </c>
      <c r="G12" s="49">
        <v>0.20017594</v>
      </c>
      <c r="H12" s="49">
        <v>1.0405327</v>
      </c>
      <c r="I12" s="7">
        <v>0.609765</v>
      </c>
      <c r="K12" s="4"/>
      <c r="L12" s="4">
        <f>-2*LN(H12/M12) +2*N12 +10</f>
        <v>22.890347712463619</v>
      </c>
      <c r="M12">
        <v>12</v>
      </c>
      <c r="N12">
        <v>4</v>
      </c>
      <c r="O12">
        <f>1/EXP(-0.5*L12)</f>
        <v>93449.256453838083</v>
      </c>
      <c r="P12">
        <f>O12/SUM(O$12:O$19)</f>
        <v>0.12411076245108481</v>
      </c>
      <c r="R12">
        <f>$P12*D12</f>
        <v>-0.5408267835964452</v>
      </c>
      <c r="S12">
        <f t="shared" ref="S12:U19" si="9">$P12*E12</f>
        <v>-0.59795814478819831</v>
      </c>
      <c r="T12">
        <f t="shared" si="9"/>
        <v>0.51178676407755685</v>
      </c>
      <c r="U12">
        <f t="shared" si="9"/>
        <v>2.4843988537762606E-2</v>
      </c>
    </row>
    <row r="13" spans="1:21" x14ac:dyDescent="0.2">
      <c r="A13">
        <v>2023</v>
      </c>
      <c r="B13" t="s">
        <v>19</v>
      </c>
      <c r="C13" t="s">
        <v>32</v>
      </c>
      <c r="D13" s="49">
        <v>-4.2878537999999997</v>
      </c>
      <c r="E13" s="49">
        <v>-4.7579111999999997</v>
      </c>
      <c r="F13" s="49">
        <v>6.001017</v>
      </c>
      <c r="G13" s="49">
        <v>0.20002569000000001</v>
      </c>
      <c r="H13">
        <v>1.0194365999999999</v>
      </c>
      <c r="I13" s="2"/>
      <c r="K13" s="4"/>
      <c r="L13" s="4">
        <f t="shared" ref="L13:L19" si="10">-2*LN(H13/M13) +2*N13 +10</f>
        <v>22.93131305607216</v>
      </c>
      <c r="M13">
        <v>12</v>
      </c>
      <c r="N13">
        <v>4</v>
      </c>
      <c r="O13">
        <f t="shared" ref="O13:O19" si="11">1/EXP(-0.5*L13)</f>
        <v>95383.084275083573</v>
      </c>
      <c r="P13">
        <f t="shared" ref="P13:P19" si="12">O13/SUM(O$12:O$19)</f>
        <v>0.12667909583811884</v>
      </c>
      <c r="R13">
        <f t="shared" ref="R13:R19" si="13">$P13*D13</f>
        <v>-0.54318144247004208</v>
      </c>
      <c r="S13">
        <f t="shared" si="9"/>
        <v>-0.60272788889405904</v>
      </c>
      <c r="T13">
        <f t="shared" si="9"/>
        <v>0.76020340766918049</v>
      </c>
      <c r="U13">
        <f t="shared" si="9"/>
        <v>2.533907355359585E-2</v>
      </c>
    </row>
    <row r="14" spans="1:21" x14ac:dyDescent="0.2">
      <c r="A14">
        <v>2023</v>
      </c>
      <c r="B14" t="s">
        <v>20</v>
      </c>
      <c r="C14" t="s">
        <v>8</v>
      </c>
      <c r="D14" s="49">
        <v>-4.2815725000000002</v>
      </c>
      <c r="E14" s="49">
        <v>-4.8439123999999998</v>
      </c>
      <c r="F14" s="49">
        <v>7.7475132999999996</v>
      </c>
      <c r="G14" s="49">
        <v>0.20024573000000001</v>
      </c>
      <c r="H14">
        <v>1.0024976999999999</v>
      </c>
      <c r="I14" s="7">
        <v>0.61285000000000001</v>
      </c>
      <c r="J14" s="49"/>
      <c r="K14" s="4"/>
      <c r="L14" s="4">
        <f t="shared" si="10"/>
        <v>22.964824127712767</v>
      </c>
      <c r="M14">
        <v>12</v>
      </c>
      <c r="N14">
        <v>4</v>
      </c>
      <c r="O14">
        <f t="shared" si="11"/>
        <v>96994.743360413224</v>
      </c>
      <c r="P14">
        <f t="shared" si="12"/>
        <v>0.12881955415188068</v>
      </c>
      <c r="R14">
        <f t="shared" si="13"/>
        <v>-0.55155026051895317</v>
      </c>
      <c r="S14">
        <f t="shared" si="9"/>
        <v>-0.62399063571876623</v>
      </c>
      <c r="T14">
        <f t="shared" si="9"/>
        <v>0.99803120909176568</v>
      </c>
      <c r="U14">
        <f t="shared" si="9"/>
        <v>2.5795565659417877E-2</v>
      </c>
    </row>
    <row r="15" spans="1:21" x14ac:dyDescent="0.2">
      <c r="A15">
        <v>2023</v>
      </c>
      <c r="B15" t="s">
        <v>20</v>
      </c>
      <c r="C15" t="s">
        <v>31</v>
      </c>
      <c r="D15" s="49">
        <v>-4.3410440000000001</v>
      </c>
      <c r="E15" s="49">
        <v>-4.8481164000000003</v>
      </c>
      <c r="F15" s="49">
        <v>5.9361632999999996</v>
      </c>
      <c r="G15" s="49">
        <v>0.20083962999999999</v>
      </c>
      <c r="H15" s="49">
        <v>1.0285344000000001</v>
      </c>
      <c r="K15" s="4"/>
      <c r="L15" s="4">
        <f t="shared" si="10"/>
        <v>22.913543546938641</v>
      </c>
      <c r="M15">
        <v>12</v>
      </c>
      <c r="N15">
        <v>4</v>
      </c>
      <c r="O15">
        <f t="shared" si="11"/>
        <v>94539.382572818853</v>
      </c>
      <c r="P15">
        <f t="shared" si="12"/>
        <v>0.12555856833984946</v>
      </c>
      <c r="R15">
        <f t="shared" si="13"/>
        <v>-0.5450552697402935</v>
      </c>
      <c r="S15">
        <f t="shared" si="9"/>
        <v>-0.60872255432894495</v>
      </c>
      <c r="T15">
        <f t="shared" si="9"/>
        <v>0.74533616537955627</v>
      </c>
      <c r="U15">
        <f t="shared" si="9"/>
        <v>2.5217136408705078E-2</v>
      </c>
    </row>
    <row r="16" spans="1:21" x14ac:dyDescent="0.2">
      <c r="A16">
        <v>2023</v>
      </c>
      <c r="B16" t="s">
        <v>29</v>
      </c>
      <c r="C16" t="s">
        <v>8</v>
      </c>
      <c r="D16" s="49">
        <v>-4.3362305000000001</v>
      </c>
      <c r="E16" s="49">
        <v>-4.8355702999999997</v>
      </c>
      <c r="F16" s="49">
        <v>6.6582942999999997</v>
      </c>
      <c r="G16" s="49">
        <v>0.20007444999999999</v>
      </c>
      <c r="H16">
        <v>1.0283935</v>
      </c>
      <c r="I16" s="7">
        <v>0.61233499999999996</v>
      </c>
      <c r="K16" s="4"/>
      <c r="L16" s="4">
        <f t="shared" si="10"/>
        <v>22.913817547792476</v>
      </c>
      <c r="M16">
        <v>12</v>
      </c>
      <c r="N16">
        <v>4</v>
      </c>
      <c r="O16">
        <f t="shared" si="11"/>
        <v>94552.335395842732</v>
      </c>
      <c r="P16">
        <f t="shared" si="12"/>
        <v>0.12557577109568072</v>
      </c>
      <c r="R16">
        <f t="shared" si="13"/>
        <v>-0.54452548868610917</v>
      </c>
      <c r="S16">
        <f t="shared" si="9"/>
        <v>-0.60723046910987211</v>
      </c>
      <c r="T16">
        <f t="shared" si="9"/>
        <v>0.83612044090447557</v>
      </c>
      <c r="U16">
        <f t="shared" si="9"/>
        <v>2.5124503335294215E-2</v>
      </c>
    </row>
    <row r="17" spans="1:28" x14ac:dyDescent="0.2">
      <c r="A17">
        <v>2023</v>
      </c>
      <c r="B17" t="s">
        <v>29</v>
      </c>
      <c r="C17" t="s">
        <v>31</v>
      </c>
      <c r="D17" s="49">
        <v>-4.4094971000000003</v>
      </c>
      <c r="E17" s="49">
        <v>-4.9104793000000004</v>
      </c>
      <c r="F17" s="49">
        <v>11.00183</v>
      </c>
      <c r="G17" s="49">
        <v>0.20050074000000001</v>
      </c>
      <c r="H17">
        <v>1.0489526</v>
      </c>
      <c r="I17" s="2"/>
      <c r="K17" s="4"/>
      <c r="L17" s="4">
        <f t="shared" si="10"/>
        <v>22.874229014572158</v>
      </c>
      <c r="M17">
        <v>12</v>
      </c>
      <c r="N17">
        <v>4</v>
      </c>
      <c r="O17">
        <f t="shared" si="11"/>
        <v>92699.143060329588</v>
      </c>
      <c r="P17">
        <f t="shared" si="12"/>
        <v>0.12311453039182708</v>
      </c>
      <c r="R17">
        <f t="shared" si="13"/>
        <v>-0.54287316473062341</v>
      </c>
      <c r="S17">
        <f t="shared" si="9"/>
        <v>-0.60455135301828788</v>
      </c>
      <c r="T17">
        <f t="shared" si="9"/>
        <v>1.3544851339007149</v>
      </c>
      <c r="U17">
        <f t="shared" si="9"/>
        <v>2.4684554448313821E-2</v>
      </c>
    </row>
    <row r="18" spans="1:28" x14ac:dyDescent="0.2">
      <c r="A18">
        <v>2023</v>
      </c>
      <c r="B18" t="s">
        <v>30</v>
      </c>
      <c r="C18" t="s">
        <v>8</v>
      </c>
      <c r="D18" s="49">
        <v>-4.4710372999999999</v>
      </c>
      <c r="E18" s="49">
        <v>-4.9277568</v>
      </c>
      <c r="F18" s="49">
        <v>11.1913699</v>
      </c>
      <c r="G18" s="49">
        <v>0.20035365999999999</v>
      </c>
      <c r="H18">
        <v>1.0725420000000001</v>
      </c>
      <c r="I18" s="7">
        <v>0.61823499999999998</v>
      </c>
      <c r="K18" s="4"/>
      <c r="L18" s="4">
        <f t="shared" si="10"/>
        <v>22.829750235791138</v>
      </c>
      <c r="M18">
        <v>12</v>
      </c>
      <c r="N18">
        <v>4</v>
      </c>
      <c r="O18">
        <f t="shared" si="11"/>
        <v>90660.325778295417</v>
      </c>
      <c r="P18">
        <f t="shared" si="12"/>
        <v>0.12040675959755966</v>
      </c>
      <c r="R18">
        <f t="shared" si="13"/>
        <v>-0.53834311333282225</v>
      </c>
      <c r="S18">
        <f t="shared" si="9"/>
        <v>-0.59333522837283992</v>
      </c>
      <c r="T18">
        <f t="shared" si="9"/>
        <v>1.3475165851166653</v>
      </c>
      <c r="U18">
        <f t="shared" si="9"/>
        <v>2.4123934974111205E-2</v>
      </c>
    </row>
    <row r="19" spans="1:28" ht="17" thickBot="1" x14ac:dyDescent="0.25">
      <c r="A19" s="16">
        <v>2023</v>
      </c>
      <c r="B19" s="16" t="s">
        <v>30</v>
      </c>
      <c r="C19" s="16" t="s">
        <v>31</v>
      </c>
      <c r="D19" s="63">
        <v>-4.3287665000000004</v>
      </c>
      <c r="E19" s="63">
        <v>-4.8227639</v>
      </c>
      <c r="F19" s="63">
        <v>5.4623393</v>
      </c>
      <c r="G19" s="63">
        <v>0.20025030999999999</v>
      </c>
      <c r="H19" s="16">
        <v>1.0270915</v>
      </c>
      <c r="I19" s="16"/>
      <c r="J19" s="16"/>
      <c r="K19" s="65"/>
      <c r="L19" s="65">
        <f t="shared" si="10"/>
        <v>22.916351256720802</v>
      </c>
      <c r="M19" s="16">
        <v>12</v>
      </c>
      <c r="N19">
        <v>4</v>
      </c>
      <c r="O19" s="16">
        <f t="shared" si="11"/>
        <v>94672.195350564871</v>
      </c>
      <c r="P19" s="16">
        <f t="shared" si="12"/>
        <v>0.12573495813399882</v>
      </c>
      <c r="R19">
        <f t="shared" si="13"/>
        <v>-0.5442772746493566</v>
      </c>
      <c r="S19">
        <f t="shared" si="9"/>
        <v>-0.60639001705666085</v>
      </c>
      <c r="T19">
        <f t="shared" si="9"/>
        <v>0.68680700319919641</v>
      </c>
      <c r="U19">
        <f t="shared" si="9"/>
        <v>2.5178464344170284E-2</v>
      </c>
    </row>
    <row r="20" spans="1:28" x14ac:dyDescent="0.2">
      <c r="I20" s="7"/>
      <c r="R20" t="s">
        <v>43</v>
      </c>
      <c r="U20" s="10"/>
    </row>
    <row r="21" spans="1:28" x14ac:dyDescent="0.2">
      <c r="A21" s="11"/>
      <c r="I21" s="7"/>
      <c r="Q21" s="1" t="s">
        <v>5</v>
      </c>
      <c r="R21" s="12">
        <f>SUM(R12:R19)</f>
        <v>-4.3506327977246455</v>
      </c>
      <c r="S21" s="12">
        <f t="shared" ref="S21:U21" si="14">SUM(S12:S19)</f>
        <v>-4.8449062912876295</v>
      </c>
      <c r="T21" s="12">
        <f t="shared" si="14"/>
        <v>7.2402867093391112</v>
      </c>
      <c r="U21" s="12">
        <f t="shared" si="14"/>
        <v>0.20030722126137096</v>
      </c>
      <c r="W21" s="4"/>
      <c r="X21" s="4"/>
      <c r="Y21" s="4"/>
      <c r="Z21" s="4"/>
      <c r="AA21" s="4"/>
      <c r="AB21" s="4"/>
    </row>
    <row r="22" spans="1:28" x14ac:dyDescent="0.2">
      <c r="A22" s="11">
        <v>2023</v>
      </c>
      <c r="B22" t="s">
        <v>13</v>
      </c>
      <c r="C22" t="s">
        <v>8</v>
      </c>
      <c r="D22">
        <v>-4.9020854700000003</v>
      </c>
      <c r="E22">
        <v>-4.2081217400000002</v>
      </c>
      <c r="F22" s="49">
        <v>10.03358712</v>
      </c>
      <c r="G22" s="78">
        <v>0.20009593000000001</v>
      </c>
      <c r="H22">
        <v>5.6529005000000004E-3</v>
      </c>
      <c r="I22" s="7">
        <v>0.58323999999999998</v>
      </c>
      <c r="J22" s="4"/>
      <c r="K22" s="4"/>
      <c r="L22" s="4">
        <f t="shared" ref="L22:L24" si="15">-2*LN(H22/M22) +2*N22</f>
        <v>22.745622160107533</v>
      </c>
      <c r="M22">
        <v>9</v>
      </c>
      <c r="N22">
        <v>4</v>
      </c>
      <c r="O22">
        <f>1/EXP(-0.5*L22)</f>
        <v>86925.879961675964</v>
      </c>
      <c r="P22">
        <f>O22/SUM(O$22:O$24)</f>
        <v>9.4601108019113744E-8</v>
      </c>
      <c r="Q22" s="1" t="s">
        <v>6</v>
      </c>
      <c r="R22" s="12">
        <f>STDEV(D12:D19)</f>
        <v>6.2666777278919589E-2</v>
      </c>
      <c r="S22" s="12">
        <f t="shared" ref="S22:U22" si="16">STDEV(E12:E19)</f>
        <v>5.351200070803231E-2</v>
      </c>
      <c r="T22" s="12">
        <f t="shared" si="16"/>
        <v>2.576333093271038</v>
      </c>
      <c r="U22" s="12">
        <f t="shared" si="16"/>
        <v>2.6206691988538714E-4</v>
      </c>
    </row>
    <row r="23" spans="1:28" x14ac:dyDescent="0.2">
      <c r="A23">
        <v>2023</v>
      </c>
      <c r="B23" t="s">
        <v>13</v>
      </c>
      <c r="C23" t="s">
        <v>31</v>
      </c>
      <c r="D23" s="78">
        <v>-4.4063037200000004</v>
      </c>
      <c r="E23" s="78">
        <v>-3.36791164</v>
      </c>
      <c r="F23">
        <v>3.7550380400000001</v>
      </c>
      <c r="G23" s="78">
        <v>0.20098504</v>
      </c>
      <c r="H23">
        <v>5.3377533000000003E-3</v>
      </c>
      <c r="I23" s="70"/>
      <c r="J23" s="4"/>
      <c r="K23" s="4"/>
      <c r="L23" s="4">
        <f t="shared" si="15"/>
        <v>22.860350044430348</v>
      </c>
      <c r="M23">
        <v>9</v>
      </c>
      <c r="N23">
        <v>4</v>
      </c>
      <c r="O23">
        <f>1/EXP(-0.5*L23)</f>
        <v>92058.085617838267</v>
      </c>
      <c r="P23">
        <f t="shared" ref="P23" si="17">O23/SUM(O$22:O$24)</f>
        <v>1.0018646811979919E-7</v>
      </c>
      <c r="Q23" s="1" t="s">
        <v>28</v>
      </c>
      <c r="R23" s="12">
        <f>SQRT(EXP(R22^2)-1)</f>
        <v>6.2728352711912724E-2</v>
      </c>
      <c r="S23" s="12">
        <f t="shared" ref="S23:U23" si="18">SQRT(EXP(S22^2)-1)</f>
        <v>5.3550331932755157E-2</v>
      </c>
      <c r="T23" s="12">
        <f t="shared" si="18"/>
        <v>27.607584055154103</v>
      </c>
      <c r="U23" s="51">
        <f t="shared" si="18"/>
        <v>2.6206692441669053E-4</v>
      </c>
    </row>
    <row r="24" spans="1:28" ht="17" thickBot="1" x14ac:dyDescent="0.25">
      <c r="A24" s="59">
        <v>2019</v>
      </c>
      <c r="B24" s="59" t="s">
        <v>13</v>
      </c>
      <c r="C24" s="59" t="s">
        <v>72</v>
      </c>
      <c r="D24" s="59">
        <v>-5.1866938300000003</v>
      </c>
      <c r="E24" s="59">
        <v>-4.1202490899999997</v>
      </c>
      <c r="F24" s="59">
        <v>7.4907639000000001</v>
      </c>
      <c r="G24" s="59"/>
      <c r="H24" s="61">
        <v>8.7436074000000006E-11</v>
      </c>
      <c r="I24" s="71"/>
      <c r="J24" s="4"/>
      <c r="K24" s="4"/>
      <c r="L24" s="4">
        <f t="shared" si="15"/>
        <v>55.092815067095444</v>
      </c>
      <c r="M24">
        <v>4</v>
      </c>
      <c r="N24">
        <v>3</v>
      </c>
      <c r="O24">
        <f>1/EXP(-0.5*L24)</f>
        <v>918867282315.88477</v>
      </c>
      <c r="P24">
        <f t="shared" ref="P24" si="19">O24/SUM(O$22:O$24)</f>
        <v>0.99999980521242382</v>
      </c>
      <c r="Q24" s="1"/>
      <c r="R24" s="4"/>
      <c r="S24" s="4"/>
      <c r="T24" s="4"/>
      <c r="U24" s="4"/>
    </row>
    <row r="25" spans="1:28" ht="17" thickTop="1" x14ac:dyDescent="0.2">
      <c r="A25">
        <v>2019</v>
      </c>
      <c r="B25" t="s">
        <v>13</v>
      </c>
      <c r="C25" t="s">
        <v>78</v>
      </c>
      <c r="D25">
        <v>-5.0660096000000001</v>
      </c>
      <c r="E25">
        <v>-3.9318906999999998</v>
      </c>
      <c r="F25">
        <v>3.3015349999999999</v>
      </c>
      <c r="H25" s="2">
        <v>4.5517035999999999E-19</v>
      </c>
      <c r="I25" s="71"/>
      <c r="Q25" s="1"/>
      <c r="R25" s="4"/>
      <c r="S25" s="4"/>
      <c r="T25" s="4"/>
      <c r="U25" s="4"/>
    </row>
    <row r="26" spans="1:28" x14ac:dyDescent="0.2">
      <c r="A26" s="11"/>
      <c r="D26" s="70"/>
      <c r="E26" s="70"/>
      <c r="F26" s="70"/>
      <c r="G26" s="70"/>
      <c r="H26" s="70"/>
      <c r="I26" s="71"/>
      <c r="Q26" s="1"/>
      <c r="R26" s="21"/>
      <c r="S26" s="21"/>
      <c r="T26" s="21"/>
      <c r="U26" s="23"/>
    </row>
    <row r="27" spans="1:28" x14ac:dyDescent="0.2">
      <c r="A27" s="11">
        <v>2023</v>
      </c>
      <c r="B27" t="s">
        <v>14</v>
      </c>
      <c r="C27" t="s">
        <v>8</v>
      </c>
      <c r="D27">
        <v>-0.44309915</v>
      </c>
      <c r="E27">
        <v>-1.5622038</v>
      </c>
      <c r="F27">
        <v>5.9369215300000002</v>
      </c>
      <c r="G27">
        <v>0.20101791999999999</v>
      </c>
      <c r="H27">
        <v>3.4351832999999998</v>
      </c>
      <c r="I27" s="7">
        <v>0.50614000000000003</v>
      </c>
      <c r="K27" s="4"/>
      <c r="L27" s="4">
        <f t="shared" ref="L27:L29" si="20">-2*LN(H27/M27) +2*N27</f>
        <v>9.9263085812804324</v>
      </c>
      <c r="M27">
        <v>9</v>
      </c>
      <c r="N27">
        <v>4</v>
      </c>
      <c r="O27">
        <f>1/EXP(-0.5*L27)</f>
        <v>143.04428829119482</v>
      </c>
      <c r="P27">
        <f>O27/SUM(O$27:O$29)</f>
        <v>9.5062865929480519E-11</v>
      </c>
      <c r="Q27" s="1"/>
      <c r="R27" s="50"/>
      <c r="S27" s="49"/>
      <c r="T27" s="49"/>
      <c r="U27" s="49"/>
      <c r="V27" s="49"/>
    </row>
    <row r="28" spans="1:28" x14ac:dyDescent="0.2">
      <c r="A28">
        <v>2023</v>
      </c>
      <c r="B28" t="s">
        <v>14</v>
      </c>
      <c r="C28" t="s">
        <v>31</v>
      </c>
      <c r="D28">
        <v>-0.36179971</v>
      </c>
      <c r="E28">
        <v>-1.51974174</v>
      </c>
      <c r="F28">
        <v>8.1149549899999993</v>
      </c>
      <c r="G28">
        <v>0.20042939000000001</v>
      </c>
      <c r="H28">
        <v>3.7940928999999999</v>
      </c>
      <c r="I28" s="7"/>
      <c r="K28" s="4"/>
      <c r="L28" s="4">
        <f t="shared" si="20"/>
        <v>9.7275584401852004</v>
      </c>
      <c r="M28">
        <v>9</v>
      </c>
      <c r="N28">
        <v>4</v>
      </c>
      <c r="O28">
        <f>1/EXP(-0.5*L28)</f>
        <v>129.51273552060312</v>
      </c>
      <c r="P28">
        <f t="shared" ref="P28:P29" si="21">O28/SUM(O$27:O$29)</f>
        <v>8.6070209164116812E-11</v>
      </c>
      <c r="R28" s="50"/>
      <c r="S28" s="49"/>
      <c r="T28" s="49"/>
      <c r="U28" s="49"/>
      <c r="V28" s="49"/>
    </row>
    <row r="29" spans="1:28" ht="17" thickBot="1" x14ac:dyDescent="0.25">
      <c r="A29" s="59">
        <v>2019</v>
      </c>
      <c r="B29" s="59" t="s">
        <v>14</v>
      </c>
      <c r="C29" s="59" t="s">
        <v>72</v>
      </c>
      <c r="D29" s="62">
        <v>-1.1245489</v>
      </c>
      <c r="E29" s="59">
        <v>-1.814635</v>
      </c>
      <c r="F29" s="59">
        <v>7.2748134999999996</v>
      </c>
      <c r="G29" s="59"/>
      <c r="H29" s="61">
        <v>5.3392937999999999E-11</v>
      </c>
      <c r="I29" s="7"/>
      <c r="K29" s="4"/>
      <c r="L29" s="4">
        <f t="shared" si="20"/>
        <v>56.079273974037463</v>
      </c>
      <c r="M29">
        <v>4</v>
      </c>
      <c r="N29">
        <v>3</v>
      </c>
      <c r="O29">
        <f>1/EXP(-0.5*L29)</f>
        <v>1504733597779.3662</v>
      </c>
      <c r="P29">
        <f t="shared" si="21"/>
        <v>0.99999999981886689</v>
      </c>
      <c r="Q29" s="50"/>
      <c r="R29" s="50"/>
      <c r="S29" s="49"/>
      <c r="T29" s="49"/>
      <c r="U29" s="49"/>
      <c r="V29" s="49"/>
      <c r="W29" s="50"/>
    </row>
    <row r="30" spans="1:28" ht="17" thickTop="1" x14ac:dyDescent="0.2">
      <c r="A30">
        <v>2019</v>
      </c>
      <c r="B30" t="s">
        <v>14</v>
      </c>
      <c r="C30" t="s">
        <v>78</v>
      </c>
      <c r="D30">
        <v>-1.2035849000000001</v>
      </c>
      <c r="E30">
        <v>-1.8028683000000001</v>
      </c>
      <c r="F30">
        <v>2.5333720999999998</v>
      </c>
      <c r="H30" s="2">
        <v>7.8345780999999998E-14</v>
      </c>
      <c r="I30" s="7"/>
      <c r="Q30" s="50"/>
      <c r="R30" s="50"/>
      <c r="S30" s="49"/>
      <c r="T30" s="49"/>
      <c r="U30" s="49"/>
      <c r="V30" s="49"/>
      <c r="W30" s="50"/>
    </row>
    <row r="31" spans="1:28" x14ac:dyDescent="0.2">
      <c r="A31" s="11"/>
      <c r="D31" s="70"/>
      <c r="E31" s="70"/>
      <c r="F31" s="70"/>
      <c r="G31" s="70"/>
      <c r="H31" s="70"/>
      <c r="I31" s="71"/>
      <c r="Q31" s="50"/>
      <c r="R31" s="50"/>
      <c r="W31" s="50"/>
    </row>
    <row r="32" spans="1:28" x14ac:dyDescent="0.2">
      <c r="A32" s="11">
        <v>2023</v>
      </c>
      <c r="B32" t="s">
        <v>24</v>
      </c>
      <c r="C32" t="s">
        <v>36</v>
      </c>
      <c r="D32" s="49">
        <v>-5.0855046000000002</v>
      </c>
      <c r="E32" s="49">
        <v>-4.0674077000000004</v>
      </c>
      <c r="F32" s="49">
        <v>4.7165422000000001</v>
      </c>
      <c r="G32" s="78"/>
      <c r="H32" s="82">
        <v>1.9662737E-7</v>
      </c>
      <c r="I32" s="71"/>
      <c r="L32" s="4">
        <f>-2*LN(H32) +2*N32</f>
        <v>36.883910844478933</v>
      </c>
      <c r="M32">
        <v>3</v>
      </c>
      <c r="N32">
        <v>3</v>
      </c>
      <c r="O32">
        <f t="shared" ref="O32:O35" si="22">1/EXP(-0.5*L32)</f>
        <v>102150259.7689613</v>
      </c>
      <c r="P32">
        <f>O32/SUM(O$32:$O$35)</f>
        <v>5.2162038542275672E-6</v>
      </c>
      <c r="Q32" s="50"/>
      <c r="R32" s="50"/>
      <c r="W32" s="50"/>
    </row>
    <row r="33" spans="1:23" x14ac:dyDescent="0.2">
      <c r="A33" s="11">
        <v>2023</v>
      </c>
      <c r="B33" t="s">
        <v>24</v>
      </c>
      <c r="C33" t="s">
        <v>35</v>
      </c>
      <c r="D33" s="49">
        <v>-7.3398050000000001</v>
      </c>
      <c r="E33" s="49">
        <v>-7.0055212999999998</v>
      </c>
      <c r="F33" s="49">
        <v>10.828055900000001</v>
      </c>
      <c r="G33" s="78"/>
      <c r="H33" s="82">
        <v>2.3381608999999999E-4</v>
      </c>
      <c r="I33" s="71"/>
      <c r="K33" s="4"/>
      <c r="L33" s="4">
        <f t="shared" ref="L33:L47" si="23">-2*LN(H33) +2*N33</f>
        <v>22.721951383580819</v>
      </c>
      <c r="M33">
        <v>3</v>
      </c>
      <c r="N33">
        <v>3</v>
      </c>
      <c r="O33">
        <f t="shared" si="22"/>
        <v>85903.142607455549</v>
      </c>
      <c r="P33">
        <f>O33/SUM(O$32:$O$35)</f>
        <v>4.3865605880272385E-9</v>
      </c>
      <c r="Q33" s="50"/>
      <c r="R33" s="50"/>
      <c r="W33" s="50"/>
    </row>
    <row r="34" spans="1:23" x14ac:dyDescent="0.2">
      <c r="A34" s="11">
        <v>2023</v>
      </c>
      <c r="B34" t="s">
        <v>24</v>
      </c>
      <c r="C34" t="s">
        <v>45</v>
      </c>
      <c r="D34" s="49">
        <v>-5.1072378</v>
      </c>
      <c r="E34" s="49">
        <v>-4.0767737999999998</v>
      </c>
      <c r="F34" s="49">
        <v>4.9052831000000001</v>
      </c>
      <c r="G34" s="78"/>
      <c r="H34" s="82">
        <v>1.0256537999999999E-12</v>
      </c>
      <c r="I34" s="71"/>
      <c r="K34" s="4"/>
      <c r="L34" s="4">
        <f t="shared" si="23"/>
        <v>61.211381706043646</v>
      </c>
      <c r="M34">
        <v>3</v>
      </c>
      <c r="N34">
        <v>3</v>
      </c>
      <c r="O34">
        <f t="shared" si="22"/>
        <v>19583154591917.57</v>
      </c>
      <c r="P34">
        <f>O34/SUM(O$32:$O$35)</f>
        <v>0.99999477917464141</v>
      </c>
      <c r="Q34" s="50"/>
      <c r="R34" s="50"/>
      <c r="W34" s="50"/>
    </row>
    <row r="35" spans="1:23" ht="17" thickBot="1" x14ac:dyDescent="0.25">
      <c r="A35" s="58">
        <v>2023</v>
      </c>
      <c r="B35" s="59" t="s">
        <v>24</v>
      </c>
      <c r="C35" s="59" t="s">
        <v>61</v>
      </c>
      <c r="D35" s="60">
        <v>-5.9139020000000002</v>
      </c>
      <c r="E35" s="60">
        <v>-7.1245995000000004</v>
      </c>
      <c r="F35" s="60">
        <v>8.2190168000000003</v>
      </c>
      <c r="G35" s="79"/>
      <c r="H35" s="83">
        <v>4.3655057000000002E-3</v>
      </c>
      <c r="I35" s="71"/>
      <c r="K35" s="4"/>
      <c r="L35" s="4">
        <f t="shared" si="23"/>
        <v>16.868042486043805</v>
      </c>
      <c r="M35">
        <v>5</v>
      </c>
      <c r="N35">
        <v>3</v>
      </c>
      <c r="O35">
        <f t="shared" si="22"/>
        <v>4600.9645396151118</v>
      </c>
      <c r="P35">
        <f>O35/SUM(O$32:$O$35)</f>
        <v>2.3494378789624049E-10</v>
      </c>
      <c r="Q35" s="50"/>
      <c r="R35" s="6"/>
      <c r="S35" s="6"/>
      <c r="T35" s="6"/>
      <c r="W35" s="50"/>
    </row>
    <row r="36" spans="1:23" ht="17" thickTop="1" x14ac:dyDescent="0.2">
      <c r="A36" s="11">
        <v>2023</v>
      </c>
      <c r="B36" t="s">
        <v>24</v>
      </c>
      <c r="C36" t="s">
        <v>75</v>
      </c>
      <c r="D36" s="78">
        <v>-5.1050257999999999</v>
      </c>
      <c r="E36" s="78">
        <v>-4.0673161999999996</v>
      </c>
      <c r="F36" s="78">
        <v>3.7734309000000001</v>
      </c>
      <c r="H36" s="2">
        <v>1.1531372000000001E-24</v>
      </c>
      <c r="I36" s="70"/>
      <c r="K36" s="4"/>
      <c r="L36" s="4"/>
      <c r="Q36" s="50"/>
      <c r="R36" s="50"/>
      <c r="S36" s="49"/>
      <c r="T36" s="49"/>
      <c r="W36" s="50"/>
    </row>
    <row r="37" spans="1:23" x14ac:dyDescent="0.2">
      <c r="D37" s="88"/>
      <c r="E37" s="88"/>
      <c r="F37" s="88"/>
      <c r="G37" s="70"/>
      <c r="H37" s="70"/>
      <c r="I37" s="70"/>
      <c r="K37" s="4"/>
      <c r="L37" s="4"/>
      <c r="Q37" s="50"/>
      <c r="R37" s="50"/>
      <c r="S37" s="49"/>
      <c r="T37" s="49"/>
      <c r="W37" s="50"/>
    </row>
    <row r="38" spans="1:23" x14ac:dyDescent="0.2">
      <c r="A38">
        <v>2023</v>
      </c>
      <c r="B38" t="s">
        <v>25</v>
      </c>
      <c r="C38" t="s">
        <v>36</v>
      </c>
      <c r="D38" s="78">
        <v>-3.3147167</v>
      </c>
      <c r="E38" s="78">
        <v>-2.6792793000000001</v>
      </c>
      <c r="F38" s="78">
        <v>9.1413826</v>
      </c>
      <c r="H38" s="2">
        <v>1.1881974E-5</v>
      </c>
      <c r="I38" s="70"/>
      <c r="L38" s="4">
        <f t="shared" si="23"/>
        <v>28.680976192433853</v>
      </c>
      <c r="M38">
        <v>3</v>
      </c>
      <c r="N38">
        <v>3</v>
      </c>
      <c r="O38">
        <f t="shared" ref="O38:O41" si="24">1/EXP(-0.5*L38)</f>
        <v>1690420.8781459781</v>
      </c>
      <c r="P38">
        <f>O38/SUM(O$38:$O$41)</f>
        <v>3.3663834520226748E-8</v>
      </c>
      <c r="Q38" s="50"/>
      <c r="R38" s="50"/>
      <c r="S38" s="49"/>
      <c r="T38" s="49"/>
      <c r="W38" s="50"/>
    </row>
    <row r="39" spans="1:23" x14ac:dyDescent="0.2">
      <c r="A39" s="11">
        <v>2023</v>
      </c>
      <c r="B39" t="s">
        <v>25</v>
      </c>
      <c r="C39" t="s">
        <v>35</v>
      </c>
      <c r="D39" s="78">
        <v>-5.0257955000000001</v>
      </c>
      <c r="E39" s="78">
        <v>-8.4861146000000005</v>
      </c>
      <c r="F39" s="78">
        <v>6.0252099000000001</v>
      </c>
      <c r="H39" s="2">
        <v>7.4010558000000004E-3</v>
      </c>
      <c r="I39" s="70"/>
      <c r="L39" s="4">
        <f t="shared" si="23"/>
        <v>15.812265226547087</v>
      </c>
      <c r="M39">
        <v>3</v>
      </c>
      <c r="N39">
        <v>3</v>
      </c>
      <c r="O39">
        <f t="shared" si="24"/>
        <v>2713.8745424926624</v>
      </c>
      <c r="P39">
        <f>O39/SUM(O$38:$O$41)</f>
        <v>5.404537100093697E-11</v>
      </c>
    </row>
    <row r="40" spans="1:23" x14ac:dyDescent="0.2">
      <c r="A40" s="11">
        <v>2023</v>
      </c>
      <c r="B40" t="s">
        <v>25</v>
      </c>
      <c r="C40" s="3" t="s">
        <v>45</v>
      </c>
      <c r="D40" s="78">
        <v>-3.2973259000000001</v>
      </c>
      <c r="E40" s="78">
        <v>-2.6954899999999999</v>
      </c>
      <c r="F40" s="78">
        <v>3.2960169000000001</v>
      </c>
      <c r="H40" s="2">
        <v>3.9999282000000002E-13</v>
      </c>
      <c r="I40" s="70"/>
      <c r="L40" s="4">
        <f t="shared" si="23"/>
        <v>63.09465959592761</v>
      </c>
      <c r="M40">
        <v>3</v>
      </c>
      <c r="N40">
        <v>3</v>
      </c>
      <c r="O40">
        <f t="shared" si="24"/>
        <v>50214743662617.828</v>
      </c>
      <c r="P40">
        <f>O40/SUM(O$38:$O$41)</f>
        <v>0.99999996627348398</v>
      </c>
    </row>
    <row r="41" spans="1:23" ht="17" thickBot="1" x14ac:dyDescent="0.25">
      <c r="A41" s="58">
        <v>2023</v>
      </c>
      <c r="B41" s="59" t="s">
        <v>25</v>
      </c>
      <c r="C41" s="59" t="s">
        <v>61</v>
      </c>
      <c r="D41" s="79">
        <v>-4.8451665999999998</v>
      </c>
      <c r="E41" s="79">
        <v>-4.1635739999999997</v>
      </c>
      <c r="F41" s="79">
        <v>7.9083123000000004</v>
      </c>
      <c r="G41" s="59"/>
      <c r="H41" s="79">
        <v>4.6315797999999998E-2</v>
      </c>
      <c r="I41" s="70"/>
      <c r="K41" s="4"/>
      <c r="L41" s="4">
        <f t="shared" si="23"/>
        <v>12.144544333170867</v>
      </c>
      <c r="M41">
        <v>5</v>
      </c>
      <c r="N41">
        <v>3</v>
      </c>
      <c r="O41">
        <f t="shared" si="24"/>
        <v>433.66492191687314</v>
      </c>
      <c r="P41">
        <f>O41/SUM(O$38:$O$41)</f>
        <v>8.6362067325200029E-12</v>
      </c>
    </row>
    <row r="42" spans="1:23" ht="17" thickTop="1" x14ac:dyDescent="0.2">
      <c r="A42" s="11">
        <v>2023</v>
      </c>
      <c r="B42" t="s">
        <v>25</v>
      </c>
      <c r="C42" t="s">
        <v>78</v>
      </c>
      <c r="D42" s="78">
        <v>-3.2535801000000002</v>
      </c>
      <c r="E42" s="78">
        <v>-2.6931881</v>
      </c>
      <c r="F42" s="78">
        <v>3.8335712000000002</v>
      </c>
      <c r="H42" s="2">
        <v>1.0226984E-24</v>
      </c>
      <c r="I42" s="70"/>
      <c r="K42" s="4"/>
      <c r="L42" s="4"/>
    </row>
    <row r="43" spans="1:23" x14ac:dyDescent="0.2">
      <c r="D43" s="88"/>
      <c r="E43" s="88"/>
      <c r="F43" s="88"/>
      <c r="G43" s="70"/>
      <c r="H43" s="70"/>
      <c r="I43" s="70"/>
      <c r="K43" s="4"/>
      <c r="L43" s="4"/>
    </row>
    <row r="44" spans="1:23" x14ac:dyDescent="0.2">
      <c r="A44">
        <v>2023</v>
      </c>
      <c r="B44" t="s">
        <v>34</v>
      </c>
      <c r="C44" t="s">
        <v>36</v>
      </c>
      <c r="D44" s="49">
        <v>-1.5443393999999999</v>
      </c>
      <c r="E44" s="49">
        <v>-1.9770861</v>
      </c>
      <c r="F44" s="49">
        <v>5.2200604000000004</v>
      </c>
      <c r="H44" s="2">
        <v>1.1487519E-3</v>
      </c>
      <c r="I44" s="70"/>
      <c r="K44" s="4"/>
      <c r="L44" s="4">
        <f t="shared" si="23"/>
        <v>19.538158460648074</v>
      </c>
      <c r="M44">
        <v>3</v>
      </c>
      <c r="N44">
        <v>3</v>
      </c>
      <c r="O44">
        <f>1/EXP(-0.5*L44)</f>
        <v>17484.660459049224</v>
      </c>
      <c r="P44">
        <f>O44/SUM(O$44:O$47)</f>
        <v>2.3912979241463428E-8</v>
      </c>
      <c r="U44" s="4"/>
    </row>
    <row r="45" spans="1:23" x14ac:dyDescent="0.2">
      <c r="A45">
        <v>2023</v>
      </c>
      <c r="B45" t="s">
        <v>34</v>
      </c>
      <c r="C45" t="s">
        <v>35</v>
      </c>
      <c r="D45" s="49">
        <v>-2.7149013000000002</v>
      </c>
      <c r="E45" s="49">
        <v>-3.8436881999999999</v>
      </c>
      <c r="F45" s="49">
        <v>5.2007852000000003</v>
      </c>
      <c r="G45" s="4"/>
      <c r="H45">
        <v>0.19261682999999999</v>
      </c>
      <c r="I45" s="70"/>
      <c r="L45" s="4">
        <f t="shared" si="23"/>
        <v>9.2941048005164575</v>
      </c>
      <c r="M45">
        <v>3</v>
      </c>
      <c r="N45">
        <v>3</v>
      </c>
      <c r="O45">
        <f t="shared" ref="O45:O47" si="25">1/EXP(-0.5*L45)</f>
        <v>104.27716478974168</v>
      </c>
      <c r="P45">
        <f t="shared" ref="P45:P47" si="26">O45/SUM(O$44:O$47)</f>
        <v>1.4261516160499399E-10</v>
      </c>
    </row>
    <row r="46" spans="1:23" ht="17" thickBot="1" x14ac:dyDescent="0.25">
      <c r="A46">
        <v>2023</v>
      </c>
      <c r="B46" t="s">
        <v>34</v>
      </c>
      <c r="C46" t="s">
        <v>45</v>
      </c>
      <c r="D46" s="49">
        <v>-1.4868828000000001</v>
      </c>
      <c r="E46" s="49">
        <v>-1.9668577</v>
      </c>
      <c r="F46" s="49">
        <v>7.4054992999999998</v>
      </c>
      <c r="G46" s="4"/>
      <c r="H46" s="2">
        <v>2.7470081000000001E-11</v>
      </c>
      <c r="I46" s="70"/>
      <c r="L46" s="4">
        <f t="shared" si="23"/>
        <v>54.63584733430887</v>
      </c>
      <c r="M46">
        <v>3</v>
      </c>
      <c r="N46">
        <v>3</v>
      </c>
      <c r="O46">
        <f t="shared" si="25"/>
        <v>731178656633.29016</v>
      </c>
      <c r="P46">
        <f t="shared" si="26"/>
        <v>0.99999997591167167</v>
      </c>
      <c r="R46" t="s">
        <v>0</v>
      </c>
      <c r="S46" t="s">
        <v>1</v>
      </c>
      <c r="T46" t="s">
        <v>56</v>
      </c>
    </row>
    <row r="47" spans="1:23" ht="17" thickBot="1" x14ac:dyDescent="0.25">
      <c r="A47" s="59">
        <v>2023</v>
      </c>
      <c r="B47" s="59" t="s">
        <v>34</v>
      </c>
      <c r="C47" s="59" t="s">
        <v>61</v>
      </c>
      <c r="D47" s="60">
        <v>-2.6923433000000001</v>
      </c>
      <c r="E47" s="60">
        <v>-6.0398719999999999</v>
      </c>
      <c r="F47" s="60">
        <v>6.8988534000000001</v>
      </c>
      <c r="G47" s="66"/>
      <c r="H47" s="59">
        <v>0.83919588000000001</v>
      </c>
      <c r="I47" s="70"/>
      <c r="L47" s="4">
        <f t="shared" si="23"/>
        <v>6.3506222626993214</v>
      </c>
      <c r="M47">
        <v>5</v>
      </c>
      <c r="N47">
        <v>3</v>
      </c>
      <c r="O47">
        <f t="shared" si="25"/>
        <v>23.934265410344565</v>
      </c>
      <c r="P47">
        <f t="shared" si="26"/>
        <v>3.2733812204001373E-11</v>
      </c>
      <c r="R47" s="26" t="s">
        <v>37</v>
      </c>
      <c r="S47" s="27"/>
      <c r="T47" s="28"/>
    </row>
    <row r="48" spans="1:23" ht="17" thickTop="1" x14ac:dyDescent="0.2">
      <c r="A48">
        <v>2023</v>
      </c>
      <c r="B48" t="s">
        <v>34</v>
      </c>
      <c r="C48" t="s">
        <v>79</v>
      </c>
      <c r="D48" s="78">
        <v>-1.7896681999999999</v>
      </c>
      <c r="E48" s="78">
        <v>-1.8011363</v>
      </c>
      <c r="F48" s="78">
        <v>2.7601327000000002</v>
      </c>
      <c r="G48" s="4"/>
      <c r="H48" s="2">
        <v>2.443501E-9</v>
      </c>
      <c r="I48" s="70"/>
      <c r="R48" s="29">
        <f>$P22*D22+$P23*D23+$P24*D24</f>
        <v>-5.1866937248912048</v>
      </c>
      <c r="S48" s="30">
        <f>$P22*E22+$P23*E23+$P24*E24</f>
        <v>-4.1202490229388182</v>
      </c>
      <c r="T48" s="31">
        <f>$P22*F22+$P23*F23+$P24*F24</f>
        <v>7.4907637662847142</v>
      </c>
    </row>
    <row r="49" spans="1:21" x14ac:dyDescent="0.2"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2023</v>
      </c>
      <c r="C50" t="s">
        <v>92</v>
      </c>
      <c r="G50" s="4"/>
      <c r="R50" s="29">
        <f>$P27*D27+$P28*D28+$P29*D29</f>
        <v>-1.1245488998695694</v>
      </c>
      <c r="S50" s="30">
        <f>$P27*E27+$P28*E28+$P29*E29</f>
        <v>-1.8146349999506217</v>
      </c>
      <c r="T50" s="31">
        <f>$P27*F27+$P28*F28+$P29*F29</f>
        <v>7.274813499945127</v>
      </c>
      <c r="U50" s="4"/>
    </row>
    <row r="51" spans="1:21" x14ac:dyDescent="0.2">
      <c r="A51" s="11">
        <v>2023</v>
      </c>
      <c r="C51" s="41" t="s">
        <v>23</v>
      </c>
      <c r="D51" s="42">
        <v>-5.1866937248912048</v>
      </c>
      <c r="E51" s="42">
        <v>-4.1202490229388182</v>
      </c>
      <c r="F51" s="42">
        <v>7.4907637662847142</v>
      </c>
      <c r="G51" s="22"/>
      <c r="H51" s="44">
        <f t="shared" ref="H51:J55" si="27">EXP(D51)</f>
        <v>5.5904598910213876E-3</v>
      </c>
      <c r="I51" s="44">
        <f t="shared" si="27"/>
        <v>1.6240469688862915E-2</v>
      </c>
      <c r="J51" s="122">
        <f t="shared" si="27"/>
        <v>1791.419795515792</v>
      </c>
      <c r="R51" s="29" t="s">
        <v>53</v>
      </c>
      <c r="S51" s="30"/>
      <c r="T51" s="31"/>
    </row>
    <row r="52" spans="1:21" x14ac:dyDescent="0.2">
      <c r="A52" s="11">
        <v>2023</v>
      </c>
      <c r="C52" s="24" t="s">
        <v>24</v>
      </c>
      <c r="D52" s="19">
        <v>-5.10723769661801</v>
      </c>
      <c r="E52" s="19">
        <v>-4.0767737647077089</v>
      </c>
      <c r="F52" s="19">
        <v>4.905282142248133</v>
      </c>
      <c r="G52" s="14"/>
      <c r="H52" s="45">
        <f t="shared" si="27"/>
        <v>6.0527794657141117E-3</v>
      </c>
      <c r="I52" s="45">
        <f t="shared" si="27"/>
        <v>1.696210120127481E-2</v>
      </c>
      <c r="J52" s="123">
        <f t="shared" si="27"/>
        <v>135.00099411797021</v>
      </c>
      <c r="R52" s="29">
        <f>$P32*D32+$P33*D33+$P34*D34+$P35*D35</f>
        <v>-5.10723769661801</v>
      </c>
      <c r="S52" s="30">
        <f>$P32*E32+$P33*E33+$P34*E34+$P35*E35</f>
        <v>-4.0767737647077089</v>
      </c>
      <c r="T52" s="31">
        <f t="shared" ref="T52" si="28">$P32*F32+$P33*F33+$P34*F34+$P35*F35</f>
        <v>4.905282142248133</v>
      </c>
    </row>
    <row r="53" spans="1:21" x14ac:dyDescent="0.2">
      <c r="A53" s="11">
        <v>2023</v>
      </c>
      <c r="C53" s="24" t="s">
        <v>25</v>
      </c>
      <c r="D53" s="43">
        <v>-3.2973259006922246</v>
      </c>
      <c r="E53" s="43">
        <v>-2.6954899997799209</v>
      </c>
      <c r="F53" s="43">
        <v>3.2960170969647571</v>
      </c>
      <c r="G53" s="4"/>
      <c r="H53" s="45">
        <f t="shared" si="27"/>
        <v>3.6981928643489113E-2</v>
      </c>
      <c r="I53" s="45">
        <f t="shared" si="27"/>
        <v>6.7509294129151229E-2</v>
      </c>
      <c r="J53" s="123">
        <f t="shared" si="27"/>
        <v>27.004866674481089</v>
      </c>
      <c r="R53" s="29" t="s">
        <v>54</v>
      </c>
      <c r="S53" s="32"/>
      <c r="T53" s="33"/>
    </row>
    <row r="54" spans="1:21" x14ac:dyDescent="0.2">
      <c r="A54" s="11">
        <v>2023</v>
      </c>
      <c r="C54" s="24" t="s">
        <v>26</v>
      </c>
      <c r="D54" s="19">
        <v>-1.4868828015885518</v>
      </c>
      <c r="E54" s="19">
        <v>-1.966857700645581</v>
      </c>
      <c r="F54" s="19">
        <v>7.405499247408633</v>
      </c>
      <c r="H54" s="45">
        <f t="shared" si="27"/>
        <v>0.22607628292659904</v>
      </c>
      <c r="I54" s="45">
        <f t="shared" si="27"/>
        <v>0.13989576062768425</v>
      </c>
      <c r="J54" s="123">
        <f t="shared" si="27"/>
        <v>1645.0058960346357</v>
      </c>
      <c r="R54" s="34">
        <f>$P38*D38+$P39*D39+$P40*D40+$P41*D41</f>
        <v>-3.2973259006922246</v>
      </c>
      <c r="S54" s="35">
        <f>$P38*E38+$P39*E39+$P40*E40+$P41*E41</f>
        <v>-2.6954899997799209</v>
      </c>
      <c r="T54" s="99">
        <f>$P38*F38+$P39*F39+$P40*F40+$P41*F41</f>
        <v>3.2960170969647571</v>
      </c>
    </row>
    <row r="55" spans="1:21" x14ac:dyDescent="0.2">
      <c r="A55" s="11">
        <v>2023</v>
      </c>
      <c r="C55" s="24" t="s">
        <v>27</v>
      </c>
      <c r="D55" s="19">
        <v>-1.1245488998695694</v>
      </c>
      <c r="E55" s="19">
        <v>-1.8146349999506217</v>
      </c>
      <c r="F55" s="19">
        <v>7.274813499945127</v>
      </c>
      <c r="H55" s="45">
        <f t="shared" si="27"/>
        <v>0.32479895116566798</v>
      </c>
      <c r="I55" s="45">
        <f t="shared" si="27"/>
        <v>0.162897355083163</v>
      </c>
      <c r="J55" s="123">
        <f t="shared" si="27"/>
        <v>1443.4819575783829</v>
      </c>
      <c r="R55" s="29" t="s">
        <v>55</v>
      </c>
      <c r="S55" s="32"/>
      <c r="T55" s="33"/>
    </row>
    <row r="56" spans="1:21" ht="17" thickBot="1" x14ac:dyDescent="0.25">
      <c r="A56" s="11">
        <v>2023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-1.4868828015885518</v>
      </c>
      <c r="S56" s="37">
        <f>$P44*E44+$P45*E45+$P46*E46+$P47*E47</f>
        <v>-1.966857700645581</v>
      </c>
      <c r="T56" s="116">
        <f>$P44*F44+$P45*F45+$P46*F46+$P47*F47</f>
        <v>7.405499247408633</v>
      </c>
      <c r="U56" s="4"/>
    </row>
    <row r="57" spans="1:21" x14ac:dyDescent="0.2">
      <c r="A57" s="11">
        <v>2023</v>
      </c>
      <c r="C57" s="24" t="s">
        <v>5</v>
      </c>
      <c r="D57" s="19">
        <f>AVERAGE(D51:D55)</f>
        <v>-3.240537804731912</v>
      </c>
      <c r="E57" s="19">
        <f t="shared" ref="E57:F57" si="29">AVERAGE(E51:E55)</f>
        <v>-2.9348010976045305</v>
      </c>
      <c r="F57" s="19">
        <f t="shared" si="29"/>
        <v>6.0744751505702723</v>
      </c>
      <c r="G57" t="s">
        <v>46</v>
      </c>
      <c r="H57" s="45">
        <f>AVERAGE(H51:H55)</f>
        <v>0.11990008041849834</v>
      </c>
      <c r="I57" s="45">
        <f t="shared" ref="I57:J57" si="30">AVERAGE(I51:I55)</f>
        <v>8.0700996146027243E-2</v>
      </c>
      <c r="J57" s="123">
        <f t="shared" si="30"/>
        <v>1008.3827019842523</v>
      </c>
    </row>
    <row r="58" spans="1:21" x14ac:dyDescent="0.2">
      <c r="A58" s="11">
        <v>2023</v>
      </c>
      <c r="C58" s="24" t="s">
        <v>6</v>
      </c>
      <c r="D58" s="19">
        <f>STDEV(D51:D55)</f>
        <v>1.9253591324303445</v>
      </c>
      <c r="E58" s="19">
        <f t="shared" ref="E58:F58" si="31">STDEV(E51:E55)</f>
        <v>1.1133670400727855</v>
      </c>
      <c r="F58" s="19">
        <f t="shared" si="31"/>
        <v>1.8911076244294911</v>
      </c>
      <c r="G58" t="s">
        <v>47</v>
      </c>
      <c r="H58" s="45">
        <f>STDEV(H51:H55)</f>
        <v>0.14676533172522349</v>
      </c>
      <c r="I58" s="45">
        <f t="shared" ref="I58:J58" si="32">STDEV(I51:I55)</f>
        <v>6.8286325070573833E-2</v>
      </c>
      <c r="J58" s="123">
        <f t="shared" si="32"/>
        <v>856.39441943250017</v>
      </c>
    </row>
    <row r="59" spans="1:21" ht="17" thickBot="1" x14ac:dyDescent="0.25">
      <c r="A59">
        <v>2023</v>
      </c>
      <c r="C59" s="25" t="s">
        <v>28</v>
      </c>
      <c r="D59" s="20">
        <f>SQRT(EXP(D58^2)-1)</f>
        <v>6.3033123052378937</v>
      </c>
      <c r="E59" s="20">
        <f t="shared" ref="E59:F59" si="33">SQRT(EXP(E58^2)-1)</f>
        <v>1.5665834513380328</v>
      </c>
      <c r="F59" s="20">
        <f t="shared" si="33"/>
        <v>5.8941179826796199</v>
      </c>
      <c r="G59" s="16" t="s">
        <v>28</v>
      </c>
      <c r="H59" s="47">
        <f>H58/H57</f>
        <v>1.2240636637853359</v>
      </c>
      <c r="I59" s="47">
        <f t="shared" ref="I59:J59" si="34">I58/I57</f>
        <v>0.84616458695269081</v>
      </c>
      <c r="J59" s="125">
        <f t="shared" si="34"/>
        <v>0.84927519854051825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C62" s="41" t="s">
        <v>23</v>
      </c>
      <c r="D62" s="42">
        <v>-5.0660096000000001</v>
      </c>
      <c r="E62" s="42">
        <v>-3.9318906999999998</v>
      </c>
      <c r="F62" s="42">
        <v>3.3015349999999999</v>
      </c>
      <c r="G62" s="114">
        <f>H25</f>
        <v>4.5517035999999999E-19</v>
      </c>
      <c r="H62" s="44">
        <f t="shared" ref="H62:J66" si="35">EXP(D62)</f>
        <v>6.3075395951342319E-3</v>
      </c>
      <c r="I62" s="44">
        <f t="shared" si="35"/>
        <v>1.9606567349826572E-2</v>
      </c>
      <c r="J62" s="122">
        <f t="shared" si="35"/>
        <v>27.154288779489711</v>
      </c>
      <c r="O62" s="92">
        <v>17.135999999999999</v>
      </c>
      <c r="P62" s="85">
        <v>1386.6959999999999</v>
      </c>
      <c r="Q62">
        <v>9.5799999999999996E-2</v>
      </c>
      <c r="R62" s="55">
        <f>(P62/701.7-Q62*24)*701.7</f>
        <v>-226.65264000000008</v>
      </c>
    </row>
    <row r="63" spans="1:21" x14ac:dyDescent="0.2">
      <c r="C63" s="24" t="s">
        <v>24</v>
      </c>
      <c r="D63" s="19">
        <v>-5.1050257999999999</v>
      </c>
      <c r="E63" s="19">
        <v>-4.0673161999999996</v>
      </c>
      <c r="F63" s="19">
        <v>3.7734309000000001</v>
      </c>
      <c r="G63" s="115">
        <f>H36</f>
        <v>1.1531372000000001E-24</v>
      </c>
      <c r="H63" s="45">
        <f t="shared" si="35"/>
        <v>6.0661824056381548E-3</v>
      </c>
      <c r="I63" s="45">
        <f t="shared" si="35"/>
        <v>1.7123282360175168E-2</v>
      </c>
      <c r="J63" s="123">
        <f t="shared" si="35"/>
        <v>43.529153107528522</v>
      </c>
      <c r="O63" s="39">
        <v>15.492000000000001</v>
      </c>
      <c r="P63" s="86">
        <v>1062.748</v>
      </c>
      <c r="Q63">
        <v>6.8099999999999994E-2</v>
      </c>
      <c r="R63" s="56">
        <f t="shared" ref="R63:R66" si="36">(P63/701.7-Q63*24)*701.7</f>
        <v>-84.110479999999939</v>
      </c>
    </row>
    <row r="64" spans="1:21" x14ac:dyDescent="0.2">
      <c r="C64" s="24" t="s">
        <v>25</v>
      </c>
      <c r="D64" s="43">
        <v>-3.2535801000000002</v>
      </c>
      <c r="E64" s="43">
        <v>-2.6931881</v>
      </c>
      <c r="F64" s="43">
        <v>3.8335712000000002</v>
      </c>
      <c r="G64" s="2">
        <f>H42</f>
        <v>1.0226984E-24</v>
      </c>
      <c r="H64" s="45">
        <f t="shared" si="35"/>
        <v>3.863564048075304E-2</v>
      </c>
      <c r="I64" s="45">
        <f t="shared" si="35"/>
        <v>6.7664872752952104E-2</v>
      </c>
      <c r="J64" s="123">
        <f t="shared" si="35"/>
        <v>46.227330849310263</v>
      </c>
      <c r="O64" s="39">
        <v>15.603</v>
      </c>
      <c r="P64" s="86">
        <v>1672.4860000000001</v>
      </c>
      <c r="Q64">
        <v>5.33E-2</v>
      </c>
      <c r="R64" s="56">
        <f t="shared" si="36"/>
        <v>774.87136000000021</v>
      </c>
    </row>
    <row r="65" spans="3:18" x14ac:dyDescent="0.2">
      <c r="C65" s="24" t="s">
        <v>26</v>
      </c>
      <c r="D65" s="19">
        <v>-1.7896681999999999</v>
      </c>
      <c r="E65" s="19">
        <v>-1.8011363</v>
      </c>
      <c r="F65" s="19">
        <v>2.7601327000000002</v>
      </c>
      <c r="G65" s="2">
        <f>H48</f>
        <v>2.443501E-9</v>
      </c>
      <c r="H65" s="45">
        <f t="shared" si="35"/>
        <v>0.16701557624277885</v>
      </c>
      <c r="I65" s="45">
        <f t="shared" si="35"/>
        <v>0.16511116576961002</v>
      </c>
      <c r="J65" s="123">
        <f t="shared" si="35"/>
        <v>15.801939726537796</v>
      </c>
      <c r="O65" s="39">
        <v>30.084</v>
      </c>
      <c r="P65" s="86">
        <v>6266.96</v>
      </c>
      <c r="Q65">
        <v>5.2600000000000001E-2</v>
      </c>
      <c r="R65" s="56">
        <f t="shared" si="36"/>
        <v>5381.1339200000011</v>
      </c>
    </row>
    <row r="66" spans="3:18" ht="17" thickBot="1" x14ac:dyDescent="0.25">
      <c r="C66" s="24" t="s">
        <v>27</v>
      </c>
      <c r="D66" s="19">
        <v>-1.2035849000000001</v>
      </c>
      <c r="E66" s="19">
        <v>-1.8028683000000001</v>
      </c>
      <c r="F66" s="19">
        <v>2.5333720999999998</v>
      </c>
      <c r="G66" s="2">
        <f>H30</f>
        <v>7.8345780999999998E-14</v>
      </c>
      <c r="H66" s="45">
        <f t="shared" si="35"/>
        <v>0.30011639387116434</v>
      </c>
      <c r="I66" s="45">
        <f t="shared" si="35"/>
        <v>0.16482544073979993</v>
      </c>
      <c r="J66" s="123">
        <f t="shared" si="35"/>
        <v>12.595909268331129</v>
      </c>
      <c r="O66" s="93">
        <v>17.209</v>
      </c>
      <c r="P66" s="87">
        <v>6622.2190000000001</v>
      </c>
      <c r="Q66">
        <v>7.4200000000000002E-2</v>
      </c>
      <c r="R66" s="57">
        <f t="shared" si="36"/>
        <v>5372.6316399999996</v>
      </c>
    </row>
    <row r="67" spans="3:18" x14ac:dyDescent="0.2"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19.104800000000001</v>
      </c>
      <c r="P67" s="90">
        <f>AVERAGE(P62:P66)</f>
        <v>3402.2218000000003</v>
      </c>
      <c r="R67" s="90">
        <f>AVERAGE(R62:R66)</f>
        <v>2243.5747600000004</v>
      </c>
    </row>
    <row r="68" spans="3:18" x14ac:dyDescent="0.2">
      <c r="C68" s="24" t="s">
        <v>5</v>
      </c>
      <c r="D68" s="19">
        <f>AVERAGE(D62:D66)</f>
        <v>-3.2835737200000006</v>
      </c>
      <c r="E68" s="19">
        <f t="shared" ref="E68:F68" si="37">AVERAGE(E62:E66)</f>
        <v>-2.8592799199999996</v>
      </c>
      <c r="F68" s="19">
        <f t="shared" si="37"/>
        <v>3.2404083800000003</v>
      </c>
      <c r="G68" s="2">
        <f>GEOMEAN(G62:G66)</f>
        <v>2.5256090996809745E-18</v>
      </c>
      <c r="H68" s="45">
        <f>AVERAGE(H62:H66)</f>
        <v>0.10362826651909374</v>
      </c>
      <c r="I68" s="45">
        <f t="shared" ref="I68:J68" si="38">AVERAGE(I62:I66)</f>
        <v>8.686626579447275E-2</v>
      </c>
      <c r="J68" s="123">
        <f t="shared" si="38"/>
        <v>29.061724346239487</v>
      </c>
      <c r="N68" t="s">
        <v>47</v>
      </c>
      <c r="O68" s="90">
        <f>STDEV(O62:O66)</f>
        <v>6.1912840106071734</v>
      </c>
      <c r="P68" s="90">
        <f>STDEV(P62:P66)</f>
        <v>2788.4841209741899</v>
      </c>
      <c r="R68" s="90">
        <f>STDEV(R62:R66)</f>
        <v>2885.8493594681713</v>
      </c>
    </row>
    <row r="69" spans="3:18" x14ac:dyDescent="0.2">
      <c r="C69" s="24" t="s">
        <v>6</v>
      </c>
      <c r="D69" s="19">
        <f>STDEV(D62:D66)</f>
        <v>1.8065002184680088</v>
      </c>
      <c r="E69" s="19">
        <f t="shared" ref="E69:F69" si="39">STDEV(E62:E66)</f>
        <v>1.1037555734012268</v>
      </c>
      <c r="F69" s="19">
        <f t="shared" si="39"/>
        <v>0.5852898067551271</v>
      </c>
      <c r="G69" t="s">
        <v>47</v>
      </c>
      <c r="H69" s="45">
        <f>STDEV(H62:H66)</f>
        <v>0.1282958113202243</v>
      </c>
      <c r="I69" s="45">
        <f t="shared" ref="I69:J69" si="40">STDEV(I62:I66)</f>
        <v>7.4088699540131919E-2</v>
      </c>
      <c r="J69" s="123">
        <f t="shared" si="40"/>
        <v>15.447878546610299</v>
      </c>
      <c r="N69" t="s">
        <v>82</v>
      </c>
      <c r="O69" s="89">
        <f>O68/O67</f>
        <v>0.3240695537564996</v>
      </c>
      <c r="P69" s="89">
        <f>P68/P67</f>
        <v>0.81960679958437443</v>
      </c>
      <c r="R69" s="89">
        <f>R68/R67</f>
        <v>1.2862728761791609</v>
      </c>
    </row>
    <row r="70" spans="3:18" ht="17" thickBot="1" x14ac:dyDescent="0.25">
      <c r="C70" s="25" t="s">
        <v>28</v>
      </c>
      <c r="D70" s="20">
        <f>SQRT(EXP(D69^2)-1)</f>
        <v>5.0139187571231227</v>
      </c>
      <c r="E70" s="20">
        <f t="shared" ref="E70:F70" si="41">SQRT(EXP(E69^2)-1)</f>
        <v>1.5431637922410204</v>
      </c>
      <c r="F70" s="20">
        <f t="shared" si="41"/>
        <v>0.63918285385654316</v>
      </c>
      <c r="G70" s="16" t="s">
        <v>28</v>
      </c>
      <c r="H70" s="47">
        <f>H69/H68</f>
        <v>1.2380387671213773</v>
      </c>
      <c r="I70" s="47">
        <f t="shared" ref="I70:J70" si="42">I69/I68</f>
        <v>0.85290531211998</v>
      </c>
      <c r="J70" s="125">
        <f t="shared" si="42"/>
        <v>0.53155409371327322</v>
      </c>
    </row>
    <row r="71" spans="3:18" ht="17" thickBot="1" x14ac:dyDescent="0.25"/>
    <row r="72" spans="3:18" x14ac:dyDescent="0.2">
      <c r="O72" s="8">
        <f>LN(O62)</f>
        <v>2.8411815137053931</v>
      </c>
      <c r="P72" s="91">
        <f>LN(P62)</f>
        <v>7.2346792182096138</v>
      </c>
    </row>
    <row r="73" spans="3:18" x14ac:dyDescent="0.2">
      <c r="O73" s="11">
        <f t="shared" ref="O73:P76" si="43">LN(O63)</f>
        <v>2.740323761652506</v>
      </c>
      <c r="P73" s="10">
        <f t="shared" si="43"/>
        <v>6.96861328532699</v>
      </c>
    </row>
    <row r="74" spans="3:18" x14ac:dyDescent="0.2">
      <c r="O74" s="11">
        <f t="shared" si="43"/>
        <v>2.7474632034590449</v>
      </c>
      <c r="P74" s="10">
        <f t="shared" si="43"/>
        <v>7.422066421264808</v>
      </c>
    </row>
    <row r="75" spans="3:18" x14ac:dyDescent="0.2">
      <c r="O75" s="11">
        <f t="shared" si="43"/>
        <v>3.4039934689641567</v>
      </c>
      <c r="P75" s="10">
        <f t="shared" si="43"/>
        <v>8.7430466675650855</v>
      </c>
    </row>
    <row r="76" spans="3:18" ht="17" thickBot="1" x14ac:dyDescent="0.25">
      <c r="O76" s="15">
        <f t="shared" si="43"/>
        <v>2.8454325027827738</v>
      </c>
      <c r="P76" s="17">
        <f t="shared" si="43"/>
        <v>8.7981857891399216</v>
      </c>
    </row>
    <row r="77" spans="3:18" x14ac:dyDescent="0.2">
      <c r="N77" t="s">
        <v>5</v>
      </c>
      <c r="O77" s="8">
        <f>AVERAGE(O72:O76)</f>
        <v>2.9156788901127748</v>
      </c>
      <c r="P77" s="55">
        <f>AVERAGE(P72:P76)</f>
        <v>7.8333182763012843</v>
      </c>
    </row>
    <row r="78" spans="3:18" x14ac:dyDescent="0.2">
      <c r="N78" t="s">
        <v>6</v>
      </c>
      <c r="O78" s="11">
        <f>STDEV(O72:O76)</f>
        <v>0.27748039581968909</v>
      </c>
      <c r="P78" s="56">
        <f>STDEV(P72:P76)</f>
        <v>0.87088842493779317</v>
      </c>
    </row>
    <row r="79" spans="3:18" ht="17" thickBot="1" x14ac:dyDescent="0.25">
      <c r="N79" t="s">
        <v>28</v>
      </c>
      <c r="O79" s="15">
        <f>SQRT(EXP(O78^2)-1)</f>
        <v>0.2829082463958178</v>
      </c>
      <c r="P79" s="17">
        <f>SQRT(EXP(P78^2)-1)</f>
        <v>1.0653437495561475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4171-484E-BB42-90FA-44F1C9E32109}">
  <sheetPr codeName="Sheet15">
    <tabColor theme="9" tint="0.39997558519241921"/>
  </sheetPr>
  <dimension ref="A1:AA79"/>
  <sheetViews>
    <sheetView topLeftCell="A11" workbookViewId="0">
      <selection activeCell="C62" sqref="C62:J70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7" ht="17" thickBot="1" x14ac:dyDescent="0.25">
      <c r="A1" s="8" t="s">
        <v>63</v>
      </c>
      <c r="B1" s="9" t="s">
        <v>11</v>
      </c>
      <c r="C1" s="9" t="s">
        <v>10</v>
      </c>
      <c r="D1" s="9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16</v>
      </c>
      <c r="L1" s="9" t="s">
        <v>49</v>
      </c>
      <c r="M1" s="9" t="s">
        <v>41</v>
      </c>
      <c r="N1" s="9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7" x14ac:dyDescent="0.2">
      <c r="A2">
        <v>2025</v>
      </c>
      <c r="B2" t="s">
        <v>12</v>
      </c>
      <c r="C2" t="s">
        <v>64</v>
      </c>
      <c r="D2" s="49">
        <v>-2.9115000000000002</v>
      </c>
      <c r="E2" s="49">
        <v>-5.5582000000000003</v>
      </c>
      <c r="F2" s="49">
        <v>9.0791000000000004</v>
      </c>
      <c r="H2">
        <v>17.060099000000001</v>
      </c>
      <c r="L2" s="4">
        <f t="shared" ref="L2:L5" si="0">-2*LN(H2/M2) +2*N2</f>
        <v>5.2963286093864781</v>
      </c>
      <c r="M2">
        <v>12</v>
      </c>
      <c r="N2">
        <v>3</v>
      </c>
      <c r="O2">
        <f>1/EXP(-0.5*L2)</f>
        <v>14.128079976455703</v>
      </c>
      <c r="P2">
        <f>O2/SUM(O$2:O$9)</f>
        <v>7.4816242221397447E-2</v>
      </c>
      <c r="Q2" s="55">
        <f>O2/(SUM(O$2:O$5))</f>
        <v>0.14934917720148358</v>
      </c>
      <c r="R2" s="4">
        <f>$P2*D2+$P3*D3+$P4*D4+$P5*D5+$P6*D6+$P7*D7+$P8*D8+$P9*D9</f>
        <v>-1.1235964054295173</v>
      </c>
      <c r="S2" s="4">
        <f t="shared" ref="S2:T2" si="1">$P2*E2+$P3*E3+$P4*E4+$P5*E5+$P6*E6+$P7*E7+$P8*E8+$P9*E9</f>
        <v>-1.3644913313035447</v>
      </c>
      <c r="T2" s="4">
        <f t="shared" si="1"/>
        <v>7.4809772556153256</v>
      </c>
      <c r="U2" s="4">
        <v>0.5</v>
      </c>
    </row>
    <row r="3" spans="1:27" x14ac:dyDescent="0.2">
      <c r="A3">
        <v>2025</v>
      </c>
      <c r="B3" t="s">
        <v>12</v>
      </c>
      <c r="C3" t="s">
        <v>65</v>
      </c>
      <c r="D3" s="49">
        <v>-0.62719999999999998</v>
      </c>
      <c r="E3" s="49">
        <v>-0.35580000000000001</v>
      </c>
      <c r="F3" s="49">
        <v>6.6371000000000002</v>
      </c>
      <c r="H3" s="49">
        <v>8.3353911000000007</v>
      </c>
      <c r="L3" s="4">
        <f t="shared" si="0"/>
        <v>6.7287924241411954</v>
      </c>
      <c r="M3">
        <v>12</v>
      </c>
      <c r="N3">
        <v>3</v>
      </c>
      <c r="O3">
        <f t="shared" ref="O3:O5" si="2">1/EXP(-0.5*L3)</f>
        <v>28.916032875560219</v>
      </c>
      <c r="P3">
        <f t="shared" ref="P3:P9" si="3">O3/SUM(O$2:O$9)</f>
        <v>0.15312688796390378</v>
      </c>
      <c r="Q3" s="56">
        <f t="shared" ref="Q3:Q4" si="4">O3/(SUM(O$2:O$5))</f>
        <v>0.30567392916042696</v>
      </c>
    </row>
    <row r="4" spans="1:27" x14ac:dyDescent="0.2">
      <c r="A4">
        <v>2025</v>
      </c>
      <c r="B4" t="s">
        <v>50</v>
      </c>
      <c r="C4" t="s">
        <v>66</v>
      </c>
      <c r="D4" s="49">
        <v>-0.64708156999999999</v>
      </c>
      <c r="E4" s="49">
        <v>-0.33704400000000001</v>
      </c>
      <c r="F4" s="49">
        <v>7.0860624000000003</v>
      </c>
      <c r="H4">
        <v>8.3684124999999998</v>
      </c>
      <c r="L4" s="4">
        <f t="shared" si="0"/>
        <v>6.7208848974946207</v>
      </c>
      <c r="M4">
        <v>12</v>
      </c>
      <c r="N4">
        <v>3</v>
      </c>
      <c r="O4">
        <f t="shared" si="2"/>
        <v>28.801931438997784</v>
      </c>
      <c r="P4">
        <f t="shared" si="3"/>
        <v>0.15252265577312552</v>
      </c>
      <c r="Q4" s="56">
        <f t="shared" si="4"/>
        <v>0.30446775282956634</v>
      </c>
      <c r="R4" s="4">
        <f>$Q2*D2+$Q3*D3+$Q4*D4+$Q5*D5</f>
        <v>-1.0480795722516234</v>
      </c>
      <c r="S4" s="4">
        <f t="shared" ref="S4:T4" si="5">$Q2*E2+$Q3*E3+$Q4*E4+$Q5*E5</f>
        <v>-1.4109605521113076</v>
      </c>
      <c r="T4" s="4">
        <f t="shared" si="5"/>
        <v>7.963932635013844</v>
      </c>
    </row>
    <row r="5" spans="1:27" ht="17" thickBot="1" x14ac:dyDescent="0.25">
      <c r="A5">
        <v>2025</v>
      </c>
      <c r="B5" t="s">
        <v>12</v>
      </c>
      <c r="C5" t="s">
        <v>77</v>
      </c>
      <c r="D5" s="49">
        <v>-0.9335</v>
      </c>
      <c r="E5" s="49">
        <v>-1.5362</v>
      </c>
      <c r="F5" s="49">
        <v>10.069100000000001</v>
      </c>
      <c r="H5">
        <v>10.593825000000001</v>
      </c>
      <c r="L5" s="4">
        <f t="shared" si="0"/>
        <v>6.249270731172639</v>
      </c>
      <c r="M5">
        <v>12</v>
      </c>
      <c r="N5">
        <v>3</v>
      </c>
      <c r="O5">
        <f t="shared" si="2"/>
        <v>22.751597565397958</v>
      </c>
      <c r="P5">
        <f t="shared" si="3"/>
        <v>0.12048268676375347</v>
      </c>
      <c r="Q5" s="57">
        <f>O5/(SUM(O$2:O$5))</f>
        <v>0.2405091408085232</v>
      </c>
      <c r="R5" s="4">
        <f>$Q6*D6+$Q7*D7+$Q8*D9+$Q9*D9</f>
        <v>-0.90889829904849595</v>
      </c>
      <c r="S5" s="4">
        <f t="shared" ref="S5:T5" si="6">$Q6*E6+$Q7*E7+$Q8*E9+$Q9*E9</f>
        <v>-0.94545346463697622</v>
      </c>
      <c r="T5" s="4">
        <f t="shared" si="6"/>
        <v>7.2247664177785973</v>
      </c>
    </row>
    <row r="6" spans="1:27" x14ac:dyDescent="0.2">
      <c r="A6">
        <v>2025</v>
      </c>
      <c r="B6" t="s">
        <v>12</v>
      </c>
      <c r="C6" t="s">
        <v>59</v>
      </c>
      <c r="D6" s="49">
        <v>-0.98509756734259002</v>
      </c>
      <c r="E6" s="49">
        <v>-0.87075781968252697</v>
      </c>
      <c r="F6" s="49">
        <v>7.9651633042703098</v>
      </c>
      <c r="H6">
        <v>9.0852527999999992</v>
      </c>
      <c r="L6" s="4">
        <f>-2*LN(H6/M6) +2*N6</f>
        <v>6.5565082444800957</v>
      </c>
      <c r="M6">
        <v>12</v>
      </c>
      <c r="N6">
        <v>3</v>
      </c>
      <c r="O6">
        <f>1/EXP(-0.5*L6)</f>
        <v>26.529415128465338</v>
      </c>
      <c r="P6">
        <f t="shared" si="3"/>
        <v>0.14048838565119737</v>
      </c>
      <c r="Q6" s="55">
        <f>O6/SUM(O$6:O$9)</f>
        <v>0.28151078189765388</v>
      </c>
    </row>
    <row r="7" spans="1:27" x14ac:dyDescent="0.2">
      <c r="A7">
        <v>2025</v>
      </c>
      <c r="B7" t="s">
        <v>12</v>
      </c>
      <c r="C7" t="s">
        <v>57</v>
      </c>
      <c r="D7" s="49">
        <v>-0.65201975516460797</v>
      </c>
      <c r="E7" s="49">
        <v>-0.388825776787528</v>
      </c>
      <c r="F7" s="49">
        <v>5.5520370927427098</v>
      </c>
      <c r="H7">
        <v>8.3420372999999994</v>
      </c>
      <c r="L7" s="4">
        <f t="shared" ref="L7:L9" si="7">-2*LN(H7/M7) +2*N7</f>
        <v>6.7271983653468936</v>
      </c>
      <c r="M7">
        <v>12</v>
      </c>
      <c r="N7">
        <v>3</v>
      </c>
      <c r="O7">
        <f>1/EXP(-0.5*L7)</f>
        <v>28.892995129409449</v>
      </c>
      <c r="P7">
        <f t="shared" si="3"/>
        <v>0.15300488995715952</v>
      </c>
      <c r="Q7" s="56">
        <f t="shared" ref="Q7:Q9" si="8">O7/SUM(O$6:O$9)</f>
        <v>0.30659136701125128</v>
      </c>
    </row>
    <row r="8" spans="1:27" x14ac:dyDescent="0.2">
      <c r="A8">
        <v>2025</v>
      </c>
      <c r="B8" t="s">
        <v>50</v>
      </c>
      <c r="C8" t="s">
        <v>58</v>
      </c>
      <c r="D8" s="49">
        <v>-2.9934187821603699</v>
      </c>
      <c r="E8" s="49">
        <v>-3.9046075401949301</v>
      </c>
      <c r="F8" s="49">
        <v>6.4330947243927099</v>
      </c>
      <c r="H8">
        <v>17.127365000000001</v>
      </c>
      <c r="L8" s="4">
        <f t="shared" si="7"/>
        <v>5.2884583459703194</v>
      </c>
      <c r="M8">
        <v>12</v>
      </c>
      <c r="N8">
        <v>3</v>
      </c>
      <c r="O8">
        <f>1/EXP(-0.5*L8)</f>
        <v>14.072593366127949</v>
      </c>
      <c r="P8">
        <f t="shared" si="3"/>
        <v>7.4522408969798948E-2</v>
      </c>
      <c r="Q8" s="56">
        <f t="shared" si="8"/>
        <v>0.1493280851704771</v>
      </c>
    </row>
    <row r="9" spans="1:27" ht="17" thickBot="1" x14ac:dyDescent="0.25">
      <c r="A9">
        <v>2025</v>
      </c>
      <c r="B9" t="s">
        <v>12</v>
      </c>
      <c r="C9" t="s">
        <v>60</v>
      </c>
      <c r="D9" s="49">
        <v>-1.0480246095546599</v>
      </c>
      <c r="E9" s="49">
        <v>-1.41082339225808</v>
      </c>
      <c r="F9" s="49">
        <v>7.9638201981401897</v>
      </c>
      <c r="H9">
        <v>9.7406363999999996</v>
      </c>
      <c r="L9" s="4">
        <f t="shared" si="7"/>
        <v>6.4172003909180173</v>
      </c>
      <c r="M9">
        <v>12</v>
      </c>
      <c r="N9">
        <v>3</v>
      </c>
      <c r="O9">
        <f>1/EXP(-0.5*L9)</f>
        <v>24.74442461256967</v>
      </c>
      <c r="P9">
        <f t="shared" si="3"/>
        <v>0.13103584269966392</v>
      </c>
      <c r="Q9" s="57">
        <f t="shared" si="8"/>
        <v>0.2625697659206177</v>
      </c>
    </row>
    <row r="10" spans="1:27" x14ac:dyDescent="0.2">
      <c r="H10" s="2"/>
      <c r="K10" s="2"/>
      <c r="L10" s="4"/>
      <c r="P10">
        <f>SUM(P2:P9)</f>
        <v>1</v>
      </c>
      <c r="Q10">
        <f>SUM(Q2:Q9)</f>
        <v>1.9999999999999998</v>
      </c>
    </row>
    <row r="11" spans="1:27" x14ac:dyDescent="0.2">
      <c r="H11" s="2"/>
      <c r="K11" s="2"/>
      <c r="L11" s="2"/>
    </row>
    <row r="12" spans="1:27" x14ac:dyDescent="0.2">
      <c r="A12">
        <v>2025</v>
      </c>
      <c r="B12" t="s">
        <v>19</v>
      </c>
      <c r="C12" t="s">
        <v>8</v>
      </c>
      <c r="D12" s="49">
        <v>-3.6926032000000002</v>
      </c>
      <c r="E12" s="49">
        <v>-4.7504550999999999</v>
      </c>
      <c r="F12" s="49">
        <v>12.289046900000001</v>
      </c>
      <c r="G12" s="49">
        <v>0.2003007</v>
      </c>
      <c r="H12">
        <v>20.644625000000001</v>
      </c>
      <c r="I12" s="7">
        <v>0.65188500000000005</v>
      </c>
      <c r="K12" s="4"/>
      <c r="L12" s="4">
        <f t="shared" ref="L12:L13" si="9">-2*LN(H13/M12) +2*N12</f>
        <v>6.9279600717430654</v>
      </c>
      <c r="M12">
        <v>12</v>
      </c>
      <c r="N12">
        <v>4</v>
      </c>
      <c r="O12">
        <f>1/EXP(-0.5*L12)</f>
        <v>31.943861558537403</v>
      </c>
      <c r="P12">
        <f>O12/SUM(O$12:O$19)</f>
        <v>0.12515685218929831</v>
      </c>
      <c r="R12">
        <f>$P12*D12</f>
        <v>-0.46215459289612998</v>
      </c>
      <c r="S12">
        <f t="shared" ref="S12:U19" si="10">$P12*E12</f>
        <v>-0.59455200678259834</v>
      </c>
      <c r="T12">
        <f t="shared" si="10"/>
        <v>1.5380584264106547</v>
      </c>
      <c r="U12">
        <f t="shared" si="10"/>
        <v>2.5069005103312985E-2</v>
      </c>
    </row>
    <row r="13" spans="1:27" x14ac:dyDescent="0.2">
      <c r="A13">
        <v>2025</v>
      </c>
      <c r="B13" t="s">
        <v>19</v>
      </c>
      <c r="C13" t="s">
        <v>32</v>
      </c>
      <c r="D13" s="49">
        <v>-3.6666858000000002</v>
      </c>
      <c r="E13" s="49">
        <v>-4.7428255999999998</v>
      </c>
      <c r="F13" s="49">
        <v>6.8041175000000003</v>
      </c>
      <c r="G13" s="49">
        <v>0.21411036</v>
      </c>
      <c r="H13">
        <v>20.510287999999999</v>
      </c>
      <c r="I13" s="2"/>
      <c r="K13" s="4"/>
      <c r="L13" s="4">
        <f t="shared" si="9"/>
        <v>6.9113474831629702</v>
      </c>
      <c r="M13">
        <v>12</v>
      </c>
      <c r="N13">
        <v>4</v>
      </c>
      <c r="O13">
        <f t="shared" ref="O13:O19" si="11">1/EXP(-0.5*L13)</f>
        <v>31.679625374660084</v>
      </c>
      <c r="P13">
        <f t="shared" ref="P13:P19" si="12">O13/SUM(O$12:O$19)</f>
        <v>0.1241215681818218</v>
      </c>
      <c r="R13">
        <f t="shared" ref="R13:R19" si="13">$P13*D13</f>
        <v>-0.4551147915260178</v>
      </c>
      <c r="S13">
        <f t="shared" si="10"/>
        <v>-0.58868695108488989</v>
      </c>
      <c r="T13">
        <f t="shared" si="10"/>
        <v>0.84453773419337685</v>
      </c>
      <c r="U13">
        <f t="shared" si="10"/>
        <v>2.6575713647174409E-2</v>
      </c>
      <c r="W13" s="4"/>
      <c r="X13" s="4"/>
      <c r="Y13" s="4"/>
      <c r="Z13" s="4"/>
      <c r="AA13" s="4"/>
    </row>
    <row r="14" spans="1:27" x14ac:dyDescent="0.2">
      <c r="A14">
        <v>2025</v>
      </c>
      <c r="B14" t="s">
        <v>20</v>
      </c>
      <c r="C14" t="s">
        <v>8</v>
      </c>
      <c r="D14" s="49">
        <v>-3.6971289999999999</v>
      </c>
      <c r="E14" s="49">
        <v>-4.7391100000000002</v>
      </c>
      <c r="F14" s="49">
        <v>5.0551208000000001</v>
      </c>
      <c r="G14" s="49">
        <v>0.20068295999999999</v>
      </c>
      <c r="H14" s="49">
        <v>20.681362</v>
      </c>
      <c r="I14" s="7">
        <v>0.61741999999999997</v>
      </c>
      <c r="K14" s="4"/>
      <c r="L14" s="4">
        <f>-2*LN(H15/M14) +2*N14</f>
        <v>6.9279600717430654</v>
      </c>
      <c r="M14">
        <v>12</v>
      </c>
      <c r="N14">
        <v>4</v>
      </c>
      <c r="O14">
        <f t="shared" si="11"/>
        <v>31.943861558537403</v>
      </c>
      <c r="P14">
        <f t="shared" si="12"/>
        <v>0.12515685218929831</v>
      </c>
      <c r="R14">
        <f t="shared" si="13"/>
        <v>-0.46272102777776825</v>
      </c>
      <c r="S14">
        <f t="shared" si="10"/>
        <v>-0.59313208977882559</v>
      </c>
      <c r="T14">
        <f t="shared" si="10"/>
        <v>0.63268300676464739</v>
      </c>
      <c r="U14">
        <f t="shared" si="10"/>
        <v>2.5116847561630865E-2</v>
      </c>
    </row>
    <row r="15" spans="1:27" x14ac:dyDescent="0.2">
      <c r="A15">
        <v>2025</v>
      </c>
      <c r="B15" t="s">
        <v>20</v>
      </c>
      <c r="C15" t="s">
        <v>31</v>
      </c>
      <c r="D15" s="49">
        <v>-3.6610602000000001</v>
      </c>
      <c r="E15" s="49">
        <v>-4.7243142000000002</v>
      </c>
      <c r="F15" s="49">
        <v>10.9427083</v>
      </c>
      <c r="G15" s="49">
        <v>0.21632895999999999</v>
      </c>
      <c r="H15" s="49">
        <v>20.510287999999999</v>
      </c>
      <c r="K15" s="4"/>
      <c r="L15" s="4">
        <f t="shared" ref="L15:L19" si="14">-2*LN(H15/M15) +2*N15</f>
        <v>6.9279600717430654</v>
      </c>
      <c r="M15">
        <v>12</v>
      </c>
      <c r="N15">
        <v>4</v>
      </c>
      <c r="O15">
        <f t="shared" si="11"/>
        <v>31.943861558537403</v>
      </c>
      <c r="P15">
        <f t="shared" si="12"/>
        <v>0.12515685218929831</v>
      </c>
      <c r="R15">
        <f t="shared" si="13"/>
        <v>-0.45820677030752294</v>
      </c>
      <c r="S15">
        <f t="shared" si="10"/>
        <v>-0.5912802940252031</v>
      </c>
      <c r="T15">
        <f t="shared" si="10"/>
        <v>1.3695549252537078</v>
      </c>
      <c r="U15">
        <f t="shared" si="10"/>
        <v>2.7075051670984625E-2</v>
      </c>
    </row>
    <row r="16" spans="1:27" x14ac:dyDescent="0.2">
      <c r="A16">
        <v>2025</v>
      </c>
      <c r="B16" t="s">
        <v>29</v>
      </c>
      <c r="C16" t="s">
        <v>8</v>
      </c>
      <c r="D16" s="49">
        <v>-3.6621475000000001</v>
      </c>
      <c r="E16" s="49">
        <v>-4.6972117000000004</v>
      </c>
      <c r="F16" s="49">
        <v>10.9072593</v>
      </c>
      <c r="G16" s="49">
        <v>0.20010683000000001</v>
      </c>
      <c r="H16" s="49">
        <v>20.510287999999999</v>
      </c>
      <c r="I16" s="7">
        <v>0.628915</v>
      </c>
      <c r="K16" s="4"/>
      <c r="L16" s="4">
        <f t="shared" si="14"/>
        <v>6.9279600717430654</v>
      </c>
      <c r="M16">
        <v>12</v>
      </c>
      <c r="N16">
        <v>4</v>
      </c>
      <c r="O16">
        <f t="shared" si="11"/>
        <v>31.943861558537403</v>
      </c>
      <c r="P16">
        <f t="shared" si="12"/>
        <v>0.12515685218929831</v>
      </c>
      <c r="R16">
        <f t="shared" si="13"/>
        <v>-0.45834285335290836</v>
      </c>
      <c r="S16">
        <f t="shared" si="10"/>
        <v>-0.58788823043874272</v>
      </c>
      <c r="T16">
        <f t="shared" si="10"/>
        <v>1.3651182400004493</v>
      </c>
      <c r="U16">
        <f t="shared" si="10"/>
        <v>2.5044740944379047E-2</v>
      </c>
    </row>
    <row r="17" spans="1:22" x14ac:dyDescent="0.2">
      <c r="A17">
        <v>2025</v>
      </c>
      <c r="B17" t="s">
        <v>29</v>
      </c>
      <c r="C17" t="s">
        <v>31</v>
      </c>
      <c r="D17" s="49">
        <v>-3.6721967000000002</v>
      </c>
      <c r="E17" s="49">
        <v>-4.7414455999999996</v>
      </c>
      <c r="F17" s="49">
        <v>4.1080509000000003</v>
      </c>
      <c r="G17" s="49">
        <v>0.21491255000000001</v>
      </c>
      <c r="H17">
        <v>20.528292</v>
      </c>
      <c r="I17" s="2"/>
      <c r="K17" s="4"/>
      <c r="L17" s="4">
        <f t="shared" si="14"/>
        <v>6.9262052350839944</v>
      </c>
      <c r="M17">
        <v>12</v>
      </c>
      <c r="N17">
        <v>4</v>
      </c>
      <c r="O17">
        <f t="shared" si="11"/>
        <v>31.915845721491628</v>
      </c>
      <c r="P17">
        <f t="shared" si="12"/>
        <v>0.12504708543584331</v>
      </c>
      <c r="R17">
        <f t="shared" si="13"/>
        <v>-0.45919749448212188</v>
      </c>
      <c r="S17">
        <f t="shared" si="10"/>
        <v>-0.59290395303260324</v>
      </c>
      <c r="T17">
        <f t="shared" si="10"/>
        <v>0.51369979186709303</v>
      </c>
      <c r="U17">
        <f t="shared" si="10"/>
        <v>2.6874188001084948E-2</v>
      </c>
    </row>
    <row r="18" spans="1:22" x14ac:dyDescent="0.2">
      <c r="A18">
        <v>2025</v>
      </c>
      <c r="B18" t="s">
        <v>30</v>
      </c>
      <c r="C18" t="s">
        <v>8</v>
      </c>
      <c r="D18" s="49">
        <v>-3.6326656000000002</v>
      </c>
      <c r="E18" s="49">
        <v>-4.7223484999999998</v>
      </c>
      <c r="F18" s="49">
        <v>3.5138153000000001</v>
      </c>
      <c r="G18" s="49">
        <v>0.20021817</v>
      </c>
      <c r="H18" s="49">
        <v>20.510287999999999</v>
      </c>
      <c r="I18" s="7">
        <v>0.66110500000000005</v>
      </c>
      <c r="K18" s="4"/>
      <c r="L18" s="4">
        <f t="shared" si="14"/>
        <v>6.9279600717430654</v>
      </c>
      <c r="M18">
        <v>12</v>
      </c>
      <c r="N18">
        <v>4</v>
      </c>
      <c r="O18">
        <f t="shared" si="11"/>
        <v>31.943861558537403</v>
      </c>
      <c r="P18">
        <f t="shared" si="12"/>
        <v>0.12515685218929831</v>
      </c>
      <c r="R18">
        <f t="shared" si="13"/>
        <v>-0.45465299155234867</v>
      </c>
      <c r="S18">
        <f t="shared" si="10"/>
        <v>-0.59103427320085455</v>
      </c>
      <c r="T18">
        <f t="shared" si="10"/>
        <v>0.4397780621225949</v>
      </c>
      <c r="U18">
        <f t="shared" si="10"/>
        <v>2.5058675908301801E-2</v>
      </c>
    </row>
    <row r="19" spans="1:22" ht="17" thickBot="1" x14ac:dyDescent="0.25">
      <c r="A19" s="15">
        <v>2025</v>
      </c>
      <c r="B19" s="16" t="s">
        <v>30</v>
      </c>
      <c r="C19" s="16" t="s">
        <v>31</v>
      </c>
      <c r="D19" s="63">
        <v>-3.6607604</v>
      </c>
      <c r="E19" s="63">
        <v>-4.7344786000000001</v>
      </c>
      <c r="F19" s="63">
        <v>2.5043188000000001</v>
      </c>
      <c r="G19" s="63">
        <v>0.22239955</v>
      </c>
      <c r="H19" s="63">
        <v>20.528292</v>
      </c>
      <c r="I19" s="16"/>
      <c r="J19" s="16"/>
      <c r="K19" s="65"/>
      <c r="L19" s="65">
        <f t="shared" si="14"/>
        <v>6.9262052350839944</v>
      </c>
      <c r="M19" s="16">
        <v>12</v>
      </c>
      <c r="N19" s="16">
        <v>4</v>
      </c>
      <c r="O19" s="16">
        <f t="shared" si="11"/>
        <v>31.915845721491628</v>
      </c>
      <c r="P19" s="16">
        <f t="shared" si="12"/>
        <v>0.12504708543584331</v>
      </c>
      <c r="R19">
        <f t="shared" si="13"/>
        <v>-0.45776741849895192</v>
      </c>
      <c r="S19">
        <f t="shared" si="10"/>
        <v>-0.59203274998837185</v>
      </c>
      <c r="T19">
        <f t="shared" si="10"/>
        <v>0.31315776694218861</v>
      </c>
      <c r="U19">
        <f t="shared" si="10"/>
        <v>2.7810415529743105E-2</v>
      </c>
    </row>
    <row r="20" spans="1:22" x14ac:dyDescent="0.2">
      <c r="A20" s="11"/>
      <c r="I20" s="7"/>
      <c r="R20" t="s">
        <v>43</v>
      </c>
    </row>
    <row r="21" spans="1:22" x14ac:dyDescent="0.2">
      <c r="A21" s="11">
        <v>2025</v>
      </c>
      <c r="B21" t="s">
        <v>33</v>
      </c>
      <c r="I21" s="7"/>
      <c r="Q21" s="1" t="s">
        <v>5</v>
      </c>
      <c r="R21" s="12">
        <f>SUM(R12:R19)</f>
        <v>-3.6681579403937699</v>
      </c>
      <c r="S21" s="12">
        <f t="shared" ref="S21:U21" si="15">SUM(S12:S19)</f>
        <v>-4.7315105483320892</v>
      </c>
      <c r="T21" s="12">
        <f t="shared" si="15"/>
        <v>7.0165879535547129</v>
      </c>
      <c r="U21" s="12">
        <f t="shared" si="15"/>
        <v>0.2086246383666118</v>
      </c>
    </row>
    <row r="22" spans="1:22" x14ac:dyDescent="0.2">
      <c r="A22" s="11">
        <v>2025</v>
      </c>
      <c r="B22" t="s">
        <v>13</v>
      </c>
      <c r="C22" t="s">
        <v>8</v>
      </c>
      <c r="D22" s="78">
        <v>-2.1262935500000002</v>
      </c>
      <c r="E22" s="78">
        <v>-1.7757012000000001</v>
      </c>
      <c r="F22" s="78">
        <v>6.2441400600000003</v>
      </c>
      <c r="G22" s="78">
        <v>0.20131119</v>
      </c>
      <c r="H22">
        <v>0.99311404000000003</v>
      </c>
      <c r="I22" s="7">
        <v>0.55165500000000001</v>
      </c>
      <c r="J22" s="72"/>
      <c r="K22" s="4"/>
      <c r="L22" s="4">
        <f t="shared" ref="L22:L24" si="16">-2*LN(H22/M22) +2*N22</f>
        <v>12.408268709919778</v>
      </c>
      <c r="M22">
        <v>9</v>
      </c>
      <c r="N22">
        <v>4</v>
      </c>
      <c r="O22">
        <f>1/EXP(-0.5*L22)</f>
        <v>494.79045759769753</v>
      </c>
      <c r="P22">
        <f>O22/SUM(O$22:O$24)</f>
        <v>2.1854892756813048E-8</v>
      </c>
      <c r="Q22" s="1" t="s">
        <v>6</v>
      </c>
      <c r="R22" s="12">
        <f>STDEV(D12:D19)</f>
        <v>2.0200088057658099E-2</v>
      </c>
      <c r="S22" s="12">
        <f t="shared" ref="S22:U22" si="17">STDEV(E12:E19)</f>
        <v>1.6751685885983903E-2</v>
      </c>
      <c r="T22" s="12">
        <f t="shared" si="17"/>
        <v>3.8421094161355782</v>
      </c>
      <c r="U22" s="12">
        <f t="shared" si="17"/>
        <v>9.2142375559689446E-3</v>
      </c>
    </row>
    <row r="23" spans="1:22" x14ac:dyDescent="0.2">
      <c r="A23">
        <v>2025</v>
      </c>
      <c r="B23" t="s">
        <v>13</v>
      </c>
      <c r="C23" t="s">
        <v>31</v>
      </c>
      <c r="D23" s="78">
        <v>-2.1535299299999999</v>
      </c>
      <c r="E23" s="78">
        <v>-1.6748226799999999</v>
      </c>
      <c r="F23">
        <v>10.09887782</v>
      </c>
      <c r="G23" s="78">
        <v>0.20035489000000001</v>
      </c>
      <c r="H23">
        <v>0.99766580000000005</v>
      </c>
      <c r="J23" s="72"/>
      <c r="K23" s="4"/>
      <c r="L23" s="4">
        <f t="shared" si="16"/>
        <v>12.399123011655526</v>
      </c>
      <c r="M23">
        <v>9</v>
      </c>
      <c r="N23">
        <v>4</v>
      </c>
      <c r="O23">
        <f>1/EXP(-0.5*L23)</f>
        <v>492.53302087562605</v>
      </c>
      <c r="P23">
        <f t="shared" ref="P23:P24" si="18">O23/SUM(O$22:O$24)</f>
        <v>2.1755181784807445E-8</v>
      </c>
      <c r="Q23" s="1" t="s">
        <v>28</v>
      </c>
      <c r="R23" s="12">
        <f>SQRT(EXP(R22^2)-1)</f>
        <v>2.0202148861791971E-2</v>
      </c>
      <c r="S23" s="12">
        <f t="shared" ref="S23:U23" si="19">SQRT(EXP(S22^2)-1)</f>
        <v>1.6752861164944809E-2</v>
      </c>
      <c r="T23" s="12">
        <f t="shared" si="19"/>
        <v>1605.0371611978298</v>
      </c>
      <c r="U23" s="129">
        <f t="shared" si="19"/>
        <v>9.2144331366309593E-3</v>
      </c>
    </row>
    <row r="24" spans="1:22" ht="17" thickBot="1" x14ac:dyDescent="0.25">
      <c r="A24" s="59">
        <v>2025</v>
      </c>
      <c r="B24" s="59" t="s">
        <v>13</v>
      </c>
      <c r="C24" s="59" t="s">
        <v>72</v>
      </c>
      <c r="D24" s="59">
        <v>-3.4216945000000001</v>
      </c>
      <c r="E24" s="59">
        <v>-2.242289</v>
      </c>
      <c r="F24" s="59">
        <v>7.8880699999999999</v>
      </c>
      <c r="G24" s="59"/>
      <c r="H24" s="61">
        <v>2.6615344000000002E-9</v>
      </c>
      <c r="I24" s="7"/>
      <c r="J24" s="72"/>
      <c r="K24" s="4"/>
      <c r="L24" s="4">
        <f t="shared" si="16"/>
        <v>47.68595065405021</v>
      </c>
      <c r="M24">
        <v>3</v>
      </c>
      <c r="N24">
        <v>3</v>
      </c>
      <c r="O24">
        <f>1/EXP(-0.5*L24)</f>
        <v>22639801600.746941</v>
      </c>
      <c r="P24">
        <f t="shared" si="18"/>
        <v>0.99999995638992545</v>
      </c>
      <c r="Q24" s="1"/>
      <c r="R24" s="4"/>
      <c r="S24" s="4"/>
      <c r="T24" s="4"/>
      <c r="U24" s="4"/>
    </row>
    <row r="25" spans="1:22" ht="17" thickTop="1" x14ac:dyDescent="0.2">
      <c r="A25">
        <v>2025</v>
      </c>
      <c r="B25" t="s">
        <v>13</v>
      </c>
      <c r="C25" t="s">
        <v>78</v>
      </c>
      <c r="D25">
        <v>-3.6226335999999999</v>
      </c>
      <c r="E25">
        <v>-1.9761690000000001</v>
      </c>
      <c r="F25">
        <v>3.4922754</v>
      </c>
      <c r="H25" s="2">
        <v>9.2460587E-20</v>
      </c>
      <c r="I25" s="7"/>
      <c r="J25" s="70"/>
      <c r="Q25" s="1"/>
      <c r="R25" s="4"/>
      <c r="S25" s="4"/>
      <c r="T25" s="4"/>
      <c r="U25" s="4"/>
    </row>
    <row r="26" spans="1:22" x14ac:dyDescent="0.2">
      <c r="A26" s="11"/>
      <c r="D26" s="107"/>
      <c r="E26" s="107"/>
      <c r="F26" s="107"/>
      <c r="G26" s="107"/>
      <c r="H26" s="107"/>
      <c r="I26" s="71"/>
      <c r="J26" s="70"/>
      <c r="Q26" s="1"/>
      <c r="R26" s="21"/>
      <c r="S26" s="21"/>
      <c r="T26" s="21"/>
      <c r="U26" s="21"/>
    </row>
    <row r="27" spans="1:22" x14ac:dyDescent="0.2">
      <c r="A27" s="11">
        <v>2025</v>
      </c>
      <c r="B27" t="s">
        <v>14</v>
      </c>
      <c r="C27" t="s">
        <v>8</v>
      </c>
      <c r="D27">
        <v>-0.49180813000000001</v>
      </c>
      <c r="E27">
        <v>-1.43177259</v>
      </c>
      <c r="F27">
        <v>3.7176371800000001</v>
      </c>
      <c r="G27">
        <v>0.29703587999999997</v>
      </c>
      <c r="H27">
        <v>59.175719999999998</v>
      </c>
      <c r="I27" s="7">
        <v>0.54288000000000003</v>
      </c>
      <c r="J27" s="70"/>
      <c r="K27" s="4"/>
      <c r="L27" s="4">
        <f>-2*LN(H27/M27) +2*N27</f>
        <v>4.2334265094196253</v>
      </c>
      <c r="M27">
        <v>9</v>
      </c>
      <c r="N27">
        <v>4</v>
      </c>
      <c r="O27">
        <f>1/EXP(-0.5*L27)</f>
        <v>8.3038001108951143</v>
      </c>
      <c r="P27">
        <f>O27/SUM(O$27:O$29)</f>
        <v>2.5396009375537828E-11</v>
      </c>
      <c r="Q27" s="1"/>
      <c r="R27" s="50"/>
      <c r="S27" s="49"/>
      <c r="T27" s="49"/>
      <c r="U27" s="49"/>
      <c r="V27" s="49"/>
    </row>
    <row r="28" spans="1:22" x14ac:dyDescent="0.2">
      <c r="A28">
        <v>2025</v>
      </c>
      <c r="B28" t="s">
        <v>14</v>
      </c>
      <c r="C28" t="s">
        <v>31</v>
      </c>
      <c r="D28">
        <v>-0.45137506999999999</v>
      </c>
      <c r="E28">
        <v>-1.42558104</v>
      </c>
      <c r="F28">
        <v>3.72384966</v>
      </c>
      <c r="G28">
        <v>0.53303592</v>
      </c>
      <c r="H28">
        <v>60.013641999999997</v>
      </c>
      <c r="I28" s="71"/>
      <c r="J28" s="70"/>
      <c r="K28" s="4"/>
      <c r="L28" s="4">
        <f>-2*LN(H28/M28) +2*N28</f>
        <v>4.2053053485826712</v>
      </c>
      <c r="M28">
        <v>9</v>
      </c>
      <c r="N28">
        <v>4</v>
      </c>
      <c r="O28">
        <f>1/EXP(-0.5*L28)</f>
        <v>8.1878608583411481</v>
      </c>
      <c r="P28">
        <f t="shared" ref="P28:P29" si="20">O28/SUM(O$27:O$29)</f>
        <v>2.5041425413311889E-11</v>
      </c>
      <c r="R28" s="50"/>
      <c r="S28" s="49"/>
      <c r="T28" s="49"/>
      <c r="U28" s="49"/>
      <c r="V28" s="49"/>
    </row>
    <row r="29" spans="1:22" ht="17" thickBot="1" x14ac:dyDescent="0.25">
      <c r="A29" s="59">
        <v>2025</v>
      </c>
      <c r="B29" s="59" t="s">
        <v>14</v>
      </c>
      <c r="C29" s="59" t="s">
        <v>72</v>
      </c>
      <c r="D29" s="62">
        <v>-1.8171729700000001</v>
      </c>
      <c r="E29" s="59">
        <v>-2.0788689599999999</v>
      </c>
      <c r="F29" s="59">
        <v>4.2600107100000004</v>
      </c>
      <c r="G29" s="59"/>
      <c r="H29" s="61">
        <v>5.0094237999999998E-10</v>
      </c>
      <c r="I29" s="71"/>
      <c r="J29" s="70"/>
      <c r="K29" s="4"/>
      <c r="L29" s="4">
        <f t="shared" ref="L29" si="21">-2*LN(H29/M29) +2*N29</f>
        <v>53.026284640211976</v>
      </c>
      <c r="M29">
        <v>3</v>
      </c>
      <c r="N29">
        <v>4</v>
      </c>
      <c r="O29">
        <f>1/EXP(-0.5*L29)</f>
        <v>326972635254.84259</v>
      </c>
      <c r="P29">
        <f t="shared" si="20"/>
        <v>0.99999999994956268</v>
      </c>
      <c r="Q29" s="50"/>
      <c r="R29" s="50"/>
      <c r="S29" s="49"/>
      <c r="T29" s="49"/>
      <c r="U29" s="49"/>
      <c r="V29" s="49"/>
    </row>
    <row r="30" spans="1:22" ht="17" thickTop="1" x14ac:dyDescent="0.2">
      <c r="A30">
        <v>2025</v>
      </c>
      <c r="B30" t="s">
        <v>14</v>
      </c>
      <c r="C30" t="s">
        <v>78</v>
      </c>
      <c r="D30" s="78">
        <v>-2.0139912</v>
      </c>
      <c r="E30" s="78">
        <v>-2.0330249</v>
      </c>
      <c r="F30" s="78">
        <v>4.1531412999999997</v>
      </c>
      <c r="H30" s="2">
        <v>2.1254404000000001E-18</v>
      </c>
      <c r="I30" s="71"/>
      <c r="J30" s="70"/>
      <c r="Q30" s="50"/>
      <c r="R30" s="50"/>
      <c r="S30" s="49"/>
      <c r="T30" s="49"/>
      <c r="U30" s="49"/>
      <c r="V30" s="49"/>
    </row>
    <row r="31" spans="1:22" x14ac:dyDescent="0.2">
      <c r="A31" s="11"/>
      <c r="D31" s="107"/>
      <c r="E31" s="107"/>
      <c r="F31" s="107"/>
      <c r="G31" s="107"/>
      <c r="H31" s="107"/>
      <c r="I31" s="71"/>
      <c r="J31" s="70"/>
      <c r="Q31" s="50"/>
      <c r="R31" s="50"/>
    </row>
    <row r="32" spans="1:22" x14ac:dyDescent="0.2">
      <c r="A32">
        <v>2025</v>
      </c>
      <c r="B32" t="s">
        <v>24</v>
      </c>
      <c r="C32" t="s">
        <v>36</v>
      </c>
      <c r="D32" s="49">
        <v>-0.87389731000000004</v>
      </c>
      <c r="E32" s="49">
        <v>-1.4891075</v>
      </c>
      <c r="F32" s="49">
        <v>5.3747838999999997</v>
      </c>
      <c r="G32" s="107"/>
      <c r="H32" s="82">
        <v>2.1300566000000001E-5</v>
      </c>
      <c r="I32" s="71"/>
      <c r="J32" s="70"/>
      <c r="L32" s="4">
        <f>-2*LN(H32) +2*N32</f>
        <v>27.513553825663983</v>
      </c>
      <c r="M32">
        <v>3</v>
      </c>
      <c r="N32">
        <v>3</v>
      </c>
      <c r="O32">
        <f t="shared" ref="O32:O35" si="22">1/EXP(-0.5*L32)</f>
        <v>942957.89713699021</v>
      </c>
      <c r="P32">
        <f>O32/SUM(O$32:$O$35)</f>
        <v>4.7020869114446296E-4</v>
      </c>
      <c r="Q32" s="50"/>
      <c r="R32" s="50"/>
    </row>
    <row r="33" spans="1:21" x14ac:dyDescent="0.2">
      <c r="A33">
        <v>2025</v>
      </c>
      <c r="B33" t="s">
        <v>24</v>
      </c>
      <c r="C33" t="s">
        <v>35</v>
      </c>
      <c r="D33" s="49">
        <v>-3.03530509</v>
      </c>
      <c r="E33" s="49">
        <v>-2.0600974000000001</v>
      </c>
      <c r="F33" s="49">
        <v>5.4034994999999997</v>
      </c>
      <c r="G33" s="107"/>
      <c r="H33" s="82">
        <v>3.4226722000000001</v>
      </c>
      <c r="I33" s="71"/>
      <c r="J33" s="70"/>
      <c r="K33" s="4"/>
      <c r="L33" s="4">
        <f t="shared" ref="L33:L47" si="23">-2*LN(H33) +2*N33</f>
        <v>3.5391568179747264</v>
      </c>
      <c r="M33">
        <v>3</v>
      </c>
      <c r="N33">
        <v>3</v>
      </c>
      <c r="O33">
        <f t="shared" si="22"/>
        <v>5.8683787840353707</v>
      </c>
      <c r="P33">
        <f>O33/SUM(O$32:$O$35)</f>
        <v>2.9262841061718518E-9</v>
      </c>
      <c r="Q33" s="50"/>
      <c r="R33" s="50"/>
    </row>
    <row r="34" spans="1:21" x14ac:dyDescent="0.2">
      <c r="A34">
        <v>2025</v>
      </c>
      <c r="B34" t="s">
        <v>24</v>
      </c>
      <c r="C34" t="s">
        <v>45</v>
      </c>
      <c r="D34" s="49">
        <v>-0.87124617000000004</v>
      </c>
      <c r="E34" s="49">
        <v>-1.4945134</v>
      </c>
      <c r="F34" s="49">
        <v>6.5416239000000003</v>
      </c>
      <c r="G34" s="107"/>
      <c r="H34" s="82">
        <v>1.0020423000000001E-8</v>
      </c>
      <c r="I34" s="71"/>
      <c r="J34" s="70"/>
      <c r="K34" s="4"/>
      <c r="L34" s="4">
        <f t="shared" si="23"/>
        <v>42.837281053223762</v>
      </c>
      <c r="M34">
        <v>3</v>
      </c>
      <c r="N34">
        <v>3</v>
      </c>
      <c r="O34">
        <f t="shared" si="22"/>
        <v>2004459983.6940663</v>
      </c>
      <c r="P34">
        <f>O34/SUM(O$32:$O$35)</f>
        <v>0.99952978626713029</v>
      </c>
      <c r="Q34" s="50"/>
      <c r="R34" s="50"/>
    </row>
    <row r="35" spans="1:21" ht="17" thickBot="1" x14ac:dyDescent="0.25">
      <c r="A35" s="59">
        <v>2025</v>
      </c>
      <c r="B35" s="59" t="s">
        <v>24</v>
      </c>
      <c r="C35" s="59" t="s">
        <v>72</v>
      </c>
      <c r="D35" s="60">
        <v>-2.50279461</v>
      </c>
      <c r="E35" s="60">
        <v>-2.5149864000000002</v>
      </c>
      <c r="F35" s="60">
        <v>7.1411762000000003</v>
      </c>
      <c r="G35" s="108"/>
      <c r="H35" s="83">
        <v>4.7345733000000001</v>
      </c>
      <c r="I35" s="71"/>
      <c r="J35" s="70"/>
      <c r="K35" s="4"/>
      <c r="L35" s="4">
        <f t="shared" si="23"/>
        <v>2.8902167871578923</v>
      </c>
      <c r="M35">
        <v>5</v>
      </c>
      <c r="N35">
        <v>3</v>
      </c>
      <c r="O35">
        <f t="shared" si="22"/>
        <v>4.2423119572755725</v>
      </c>
      <c r="P35">
        <f>O35/SUM(O$32:$O$35)</f>
        <v>2.1154411654153175E-9</v>
      </c>
      <c r="Q35" s="50"/>
      <c r="R35" s="50"/>
    </row>
    <row r="36" spans="1:21" ht="17" thickTop="1" x14ac:dyDescent="0.2">
      <c r="A36">
        <v>2025</v>
      </c>
      <c r="B36" t="s">
        <v>24</v>
      </c>
      <c r="C36" t="s">
        <v>78</v>
      </c>
      <c r="D36">
        <v>-1.0619661</v>
      </c>
      <c r="E36">
        <v>-1.3366849999999999</v>
      </c>
      <c r="F36" s="78">
        <v>2.8385242000000002</v>
      </c>
      <c r="H36" s="2">
        <v>5.6810677999999998E-9</v>
      </c>
      <c r="I36" s="70"/>
      <c r="J36" s="70"/>
      <c r="K36" s="4"/>
      <c r="L36" s="4"/>
      <c r="Q36" s="50"/>
      <c r="R36" s="50"/>
    </row>
    <row r="37" spans="1:21" x14ac:dyDescent="0.2">
      <c r="D37" s="106"/>
      <c r="E37" s="106"/>
      <c r="F37" s="106"/>
      <c r="G37" s="107"/>
      <c r="H37" s="107"/>
      <c r="I37" s="70"/>
      <c r="J37" s="70"/>
      <c r="K37" s="4"/>
      <c r="L37" s="4"/>
      <c r="Q37" s="50"/>
      <c r="R37" s="50"/>
    </row>
    <row r="38" spans="1:21" x14ac:dyDescent="0.2">
      <c r="A38">
        <v>2025</v>
      </c>
      <c r="B38" t="s">
        <v>25</v>
      </c>
      <c r="C38" t="s">
        <v>36</v>
      </c>
      <c r="D38" s="49">
        <v>-3.2623978999999999</v>
      </c>
      <c r="E38" s="49">
        <v>-2.6580366</v>
      </c>
      <c r="F38" s="49">
        <v>5.4995469999999997</v>
      </c>
      <c r="G38" s="107"/>
      <c r="H38" s="2">
        <v>9.9852798999999994E-6</v>
      </c>
      <c r="I38" s="70"/>
      <c r="J38" s="70"/>
      <c r="L38" s="4">
        <f t="shared" si="23"/>
        <v>29.028797118882629</v>
      </c>
      <c r="M38">
        <v>3</v>
      </c>
      <c r="N38">
        <v>3</v>
      </c>
      <c r="O38">
        <f t="shared" ref="O38:O41" si="24">1/EXP(-0.5*L38)</f>
        <v>2011514.6620164025</v>
      </c>
      <c r="P38">
        <f>O38/SUM(O$38:$O$41)</f>
        <v>7.1424472616220727E-6</v>
      </c>
      <c r="Q38" s="50"/>
      <c r="R38" s="50"/>
    </row>
    <row r="39" spans="1:21" x14ac:dyDescent="0.2">
      <c r="A39" s="11">
        <v>2025</v>
      </c>
      <c r="B39" t="s">
        <v>25</v>
      </c>
      <c r="C39" t="s">
        <v>35</v>
      </c>
      <c r="D39" s="49">
        <v>-3.2623978999999999</v>
      </c>
      <c r="E39" s="49">
        <v>-2.6580366</v>
      </c>
      <c r="F39" s="49">
        <v>5.4995469999999997</v>
      </c>
      <c r="G39" s="107"/>
      <c r="H39" s="2">
        <v>9.9852798999999994E-6</v>
      </c>
      <c r="I39" s="70"/>
      <c r="J39" s="70"/>
      <c r="L39" s="4">
        <f t="shared" si="23"/>
        <v>29.028797118882629</v>
      </c>
      <c r="M39">
        <v>3</v>
      </c>
      <c r="N39">
        <v>3</v>
      </c>
      <c r="O39">
        <f t="shared" si="24"/>
        <v>2011514.6620164025</v>
      </c>
      <c r="P39">
        <f>O39/SUM(O$38:$O$41)</f>
        <v>7.1424472616220727E-6</v>
      </c>
    </row>
    <row r="40" spans="1:21" x14ac:dyDescent="0.2">
      <c r="A40" s="11">
        <v>2025</v>
      </c>
      <c r="B40" t="s">
        <v>25</v>
      </c>
      <c r="C40" t="s">
        <v>45</v>
      </c>
      <c r="D40" s="78">
        <v>-3.2913301000000001</v>
      </c>
      <c r="E40" s="78">
        <v>-2.6979272999999999</v>
      </c>
      <c r="F40" s="78">
        <v>6.6786608999999997</v>
      </c>
      <c r="H40" s="2">
        <v>7.1320354000000003E-11</v>
      </c>
      <c r="I40" s="70"/>
      <c r="J40" s="70"/>
      <c r="L40" s="4">
        <f t="shared" si="23"/>
        <v>52.727678718802679</v>
      </c>
      <c r="M40">
        <v>3</v>
      </c>
      <c r="N40">
        <v>3</v>
      </c>
      <c r="O40">
        <f t="shared" si="24"/>
        <v>281624189963.88708</v>
      </c>
      <c r="P40">
        <f>O40/SUM(O$38:$O$41)</f>
        <v>0.99998571345123888</v>
      </c>
    </row>
    <row r="41" spans="1:21" ht="17" thickBot="1" x14ac:dyDescent="0.25">
      <c r="A41" s="58">
        <v>2025</v>
      </c>
      <c r="B41" s="59" t="s">
        <v>25</v>
      </c>
      <c r="C41" s="59" t="s">
        <v>72</v>
      </c>
      <c r="D41" s="79">
        <v>-4.5494212000000003</v>
      </c>
      <c r="E41" s="79">
        <v>-3.9274265000000002</v>
      </c>
      <c r="F41" s="79">
        <v>7.2874033000000003</v>
      </c>
      <c r="G41" s="59"/>
      <c r="H41" s="79">
        <v>4.3113107999999997E-2</v>
      </c>
      <c r="I41" s="70"/>
      <c r="J41" s="70"/>
      <c r="K41" s="4"/>
      <c r="L41" s="4">
        <f t="shared" si="23"/>
        <v>12.287856396360347</v>
      </c>
      <c r="M41">
        <v>5</v>
      </c>
      <c r="N41">
        <v>3</v>
      </c>
      <c r="O41">
        <f t="shared" si="24"/>
        <v>465.88005028975579</v>
      </c>
      <c r="P41">
        <f>O41/SUM(O$38:$O$41)</f>
        <v>1.6542378498503264E-9</v>
      </c>
    </row>
    <row r="42" spans="1:21" ht="17" thickTop="1" x14ac:dyDescent="0.2">
      <c r="A42" s="11">
        <v>2025</v>
      </c>
      <c r="B42" t="s">
        <v>25</v>
      </c>
      <c r="C42" t="s">
        <v>78</v>
      </c>
      <c r="D42" s="78">
        <v>-0.56893848999999996</v>
      </c>
      <c r="E42" s="78">
        <v>-1.38950168</v>
      </c>
      <c r="F42" s="78">
        <v>2.76716878</v>
      </c>
      <c r="H42" s="2">
        <v>2.1476584000000001E-4</v>
      </c>
      <c r="I42" s="127">
        <v>2.4364080999999998E-12</v>
      </c>
      <c r="J42" s="70"/>
      <c r="K42" s="4"/>
      <c r="L42" s="4"/>
    </row>
    <row r="43" spans="1:21" x14ac:dyDescent="0.2">
      <c r="D43" s="106"/>
      <c r="E43" s="106"/>
      <c r="F43" s="106"/>
      <c r="G43" s="107"/>
      <c r="H43" s="107"/>
      <c r="I43" s="70"/>
      <c r="J43" s="70"/>
      <c r="K43" s="4"/>
      <c r="L43" s="4"/>
    </row>
    <row r="44" spans="1:21" x14ac:dyDescent="0.2">
      <c r="A44">
        <v>2025</v>
      </c>
      <c r="B44" t="s">
        <v>34</v>
      </c>
      <c r="C44" t="s">
        <v>36</v>
      </c>
      <c r="D44" s="49">
        <v>-1.4303869</v>
      </c>
      <c r="E44" s="49">
        <v>-1.9551365000000001</v>
      </c>
      <c r="F44" s="49">
        <v>5.9743785000000003</v>
      </c>
      <c r="G44" s="107"/>
      <c r="H44" s="2">
        <v>1.3206419000000001E-3</v>
      </c>
      <c r="I44" s="70"/>
      <c r="J44" s="70"/>
      <c r="K44" s="4"/>
      <c r="L44" s="4">
        <f t="shared" si="23"/>
        <v>19.259274745409407</v>
      </c>
      <c r="M44">
        <v>3</v>
      </c>
      <c r="N44">
        <v>3</v>
      </c>
      <c r="O44">
        <f>1/EXP(-0.5*L44)</f>
        <v>15208.91993748471</v>
      </c>
      <c r="P44">
        <f>O44/SUM(O$44:O$47)</f>
        <v>5.8629675804506691E-6</v>
      </c>
      <c r="U44" s="4"/>
    </row>
    <row r="45" spans="1:21" x14ac:dyDescent="0.2">
      <c r="A45">
        <v>2025</v>
      </c>
      <c r="B45" t="s">
        <v>34</v>
      </c>
      <c r="C45" t="s">
        <v>35</v>
      </c>
      <c r="D45" s="49">
        <v>-3.5762185</v>
      </c>
      <c r="E45" s="49">
        <v>-6.3910387000000002</v>
      </c>
      <c r="F45" s="49">
        <v>8.7350735000000004</v>
      </c>
      <c r="G45" s="109"/>
      <c r="H45" s="2">
        <v>0.29342684000000002</v>
      </c>
      <c r="I45" s="70"/>
      <c r="J45" s="70"/>
      <c r="L45" s="4">
        <f t="shared" si="23"/>
        <v>8.4522538764959059</v>
      </c>
      <c r="M45">
        <v>3</v>
      </c>
      <c r="N45">
        <v>3</v>
      </c>
      <c r="O45">
        <f t="shared" ref="O45:O47" si="25">1/EXP(-0.5*L45)</f>
        <v>68.451600825567525</v>
      </c>
      <c r="P45">
        <f t="shared" ref="P45:P47" si="26">O45/SUM(O$44:O$47)</f>
        <v>2.6387772315186867E-8</v>
      </c>
    </row>
    <row r="46" spans="1:21" ht="17" thickBot="1" x14ac:dyDescent="0.25">
      <c r="A46">
        <v>2025</v>
      </c>
      <c r="B46" t="s">
        <v>34</v>
      </c>
      <c r="C46" t="s">
        <v>45</v>
      </c>
      <c r="D46" s="49">
        <v>-1.4869059</v>
      </c>
      <c r="E46" s="49">
        <v>-1.9673271999999999</v>
      </c>
      <c r="F46" s="49">
        <v>8.4896434000000003</v>
      </c>
      <c r="G46" s="109"/>
      <c r="H46" s="2">
        <v>7.7429262999999999E-9</v>
      </c>
      <c r="I46" s="70"/>
      <c r="J46" s="70"/>
      <c r="L46" s="4">
        <f t="shared" si="23"/>
        <v>43.35297229172339</v>
      </c>
      <c r="M46">
        <v>3</v>
      </c>
      <c r="N46">
        <v>3</v>
      </c>
      <c r="O46">
        <f t="shared" si="25"/>
        <v>2594049864.9958324</v>
      </c>
      <c r="P46">
        <f t="shared" si="26"/>
        <v>0.99999410366139874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2025</v>
      </c>
      <c r="B47" s="59" t="s">
        <v>34</v>
      </c>
      <c r="C47" s="59" t="s">
        <v>72</v>
      </c>
      <c r="D47" s="79">
        <v>-2.1429464999999999</v>
      </c>
      <c r="E47" s="79">
        <v>-4.3716191999999996</v>
      </c>
      <c r="F47" s="79">
        <v>6.5729914000000003</v>
      </c>
      <c r="G47" s="66"/>
      <c r="H47" s="59">
        <v>1.1087792000000001</v>
      </c>
      <c r="I47" s="70"/>
      <c r="J47" s="70"/>
      <c r="L47" s="4">
        <f t="shared" si="23"/>
        <v>5.7934808194824194</v>
      </c>
      <c r="M47">
        <v>5</v>
      </c>
      <c r="N47">
        <v>3</v>
      </c>
      <c r="O47">
        <f t="shared" si="25"/>
        <v>18.11500154691544</v>
      </c>
      <c r="P47">
        <f t="shared" si="26"/>
        <v>6.9832484637922186E-9</v>
      </c>
      <c r="R47" s="26" t="s">
        <v>37</v>
      </c>
      <c r="S47" s="27"/>
      <c r="T47" s="28"/>
    </row>
    <row r="48" spans="1:21" ht="17" thickTop="1" x14ac:dyDescent="0.2">
      <c r="A48">
        <v>2025</v>
      </c>
      <c r="B48" t="s">
        <v>34</v>
      </c>
      <c r="C48" t="s">
        <v>78</v>
      </c>
      <c r="D48" s="78">
        <v>-0.39722913999999998</v>
      </c>
      <c r="E48">
        <v>-1.45645778</v>
      </c>
      <c r="F48" s="78">
        <v>2.7944364400000001</v>
      </c>
      <c r="G48" s="4"/>
      <c r="H48" s="2">
        <v>5.9564004000000006E-20</v>
      </c>
      <c r="I48" s="70"/>
      <c r="J48" s="70"/>
      <c r="R48" s="29">
        <f>$P22*D22+$P23*D23+$P24*D24</f>
        <v>-3.4216944441000008</v>
      </c>
      <c r="S48" s="30">
        <f>$P22*E22+$P23*E23+$P24*E24</f>
        <v>-2.2422889774574406</v>
      </c>
      <c r="T48" s="31">
        <f>$P22*F22+$P23*F23+$P24*F24</f>
        <v>7.8880700121686136</v>
      </c>
    </row>
    <row r="49" spans="1:21" x14ac:dyDescent="0.2">
      <c r="D49" s="4"/>
      <c r="F49" s="78"/>
      <c r="G49" s="4"/>
      <c r="R49" s="29" t="s">
        <v>40</v>
      </c>
      <c r="S49" s="30"/>
      <c r="T49" s="31"/>
    </row>
    <row r="50" spans="1:21" ht="17" thickBot="1" x14ac:dyDescent="0.25">
      <c r="A50" s="11">
        <v>2025</v>
      </c>
      <c r="C50" t="s">
        <v>92</v>
      </c>
      <c r="G50" s="4"/>
      <c r="R50" s="29">
        <f>$P27*D27+$P28*D28+$P29*D29</f>
        <v>-1.8171729699321397</v>
      </c>
      <c r="S50" s="30">
        <f>$P27*E27+$P28*E28+$P29*E29</f>
        <v>-2.078868959967207</v>
      </c>
      <c r="T50" s="31">
        <f>$P27*F27+$P28*F28+$P29*F29</f>
        <v>4.2600107099728</v>
      </c>
      <c r="U50" s="4"/>
    </row>
    <row r="51" spans="1:21" x14ac:dyDescent="0.2">
      <c r="A51" s="11">
        <v>2025</v>
      </c>
      <c r="C51" s="41" t="s">
        <v>23</v>
      </c>
      <c r="D51" s="42">
        <v>-3.4216944441000008</v>
      </c>
      <c r="E51" s="42">
        <v>-2.2422889774574406</v>
      </c>
      <c r="F51" s="42">
        <v>7.8880700121686136</v>
      </c>
      <c r="G51" s="22"/>
      <c r="H51" s="44">
        <f t="shared" ref="H51:J55" si="27">EXP(D51)</f>
        <v>3.2657052481131141E-2</v>
      </c>
      <c r="I51" s="44">
        <f t="shared" si="27"/>
        <v>0.10621510194019783</v>
      </c>
      <c r="J51" s="122">
        <f t="shared" si="27"/>
        <v>2665.2949667130051</v>
      </c>
      <c r="R51" s="29" t="s">
        <v>53</v>
      </c>
      <c r="S51" s="30"/>
      <c r="T51" s="31"/>
    </row>
    <row r="52" spans="1:21" x14ac:dyDescent="0.2">
      <c r="A52" s="11">
        <v>2025</v>
      </c>
      <c r="C52" s="24" t="s">
        <v>24</v>
      </c>
      <c r="D52" s="19">
        <v>-0.87124742637316543</v>
      </c>
      <c r="E52" s="19">
        <v>-1.4945108619126466</v>
      </c>
      <c r="F52" s="19">
        <v>6.5410752396286673</v>
      </c>
      <c r="G52" s="14"/>
      <c r="H52" s="45">
        <f t="shared" si="27"/>
        <v>0.41842926386003854</v>
      </c>
      <c r="I52" s="45">
        <f t="shared" si="27"/>
        <v>0.22435832009493914</v>
      </c>
      <c r="J52" s="123">
        <f t="shared" si="27"/>
        <v>693.03135233325486</v>
      </c>
      <c r="R52" s="29">
        <f>$P32*D32+$P33*D33+$P34*D34+$P35*D35</f>
        <v>-0.87124742637316543</v>
      </c>
      <c r="S52" s="30">
        <f>$P32*E32+$P33*E33+$P34*E34+$P35*E35</f>
        <v>-1.4945108619126466</v>
      </c>
      <c r="T52" s="31">
        <f>$P32*F32+$P33*F33+$P34*F34+$P35*F35</f>
        <v>6.5410752396286673</v>
      </c>
    </row>
    <row r="53" spans="1:21" x14ac:dyDescent="0.2">
      <c r="A53" s="11">
        <v>2025</v>
      </c>
      <c r="C53" s="24" t="s">
        <v>25</v>
      </c>
      <c r="D53" s="43">
        <v>-3.2913296887877568</v>
      </c>
      <c r="E53" s="43">
        <v>-2.6979267321994418</v>
      </c>
      <c r="F53" s="43">
        <v>6.6786440574893122</v>
      </c>
      <c r="H53" s="45">
        <f t="shared" si="27"/>
        <v>3.7204346289529594E-2</v>
      </c>
      <c r="I53" s="45">
        <f t="shared" si="27"/>
        <v>6.7344992304616394E-2</v>
      </c>
      <c r="J53" s="123">
        <f t="shared" si="27"/>
        <v>795.24008079732369</v>
      </c>
      <c r="R53" s="29" t="s">
        <v>54</v>
      </c>
      <c r="S53" s="32"/>
      <c r="T53" s="33"/>
    </row>
    <row r="54" spans="1:21" x14ac:dyDescent="0.2">
      <c r="A54" s="11">
        <v>2025</v>
      </c>
      <c r="C54" s="24" t="s">
        <v>26</v>
      </c>
      <c r="D54" s="19">
        <v>-1.486905628344535</v>
      </c>
      <c r="E54" s="19">
        <v>-1.9673272620479814</v>
      </c>
      <c r="F54" s="19">
        <v>8.4896286461753299</v>
      </c>
      <c r="H54" s="45">
        <f t="shared" si="27"/>
        <v>0.22607112239735438</v>
      </c>
      <c r="I54" s="45">
        <f t="shared" si="27"/>
        <v>0.13983008639838235</v>
      </c>
      <c r="J54" s="123">
        <f t="shared" si="27"/>
        <v>4864.0594507459646</v>
      </c>
      <c r="R54" s="34">
        <f>$P38*D38+$P39*D39+$P40*D40+$P41*D41</f>
        <v>-3.2913296887877568</v>
      </c>
      <c r="S54" s="35">
        <f>$P38*E38+$P39*E39+$P40*E40+$P41*E41</f>
        <v>-2.6979267321994418</v>
      </c>
      <c r="T54" s="99">
        <f>$P38*F38+$P39*F39+$P40*F40+$P41*F41</f>
        <v>6.6786440574893122</v>
      </c>
    </row>
    <row r="55" spans="1:21" x14ac:dyDescent="0.2">
      <c r="A55" s="11">
        <v>2025</v>
      </c>
      <c r="C55" s="24" t="s">
        <v>27</v>
      </c>
      <c r="D55" s="19">
        <v>-1.8171729699321397</v>
      </c>
      <c r="E55" s="19">
        <v>-2.078868959967207</v>
      </c>
      <c r="F55" s="19">
        <v>4.2600107099728</v>
      </c>
      <c r="H55" s="45">
        <f t="shared" si="27"/>
        <v>0.16248445067702372</v>
      </c>
      <c r="I55" s="45">
        <f t="shared" si="27"/>
        <v>0.12507159320860362</v>
      </c>
      <c r="J55" s="123">
        <f t="shared" si="27"/>
        <v>70.810741831334425</v>
      </c>
      <c r="R55" s="29" t="s">
        <v>55</v>
      </c>
      <c r="S55" s="32"/>
      <c r="T55" s="33"/>
    </row>
    <row r="56" spans="1:21" ht="17" thickBot="1" x14ac:dyDescent="0.25">
      <c r="A56" s="11">
        <v>2025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-1.486905628344535</v>
      </c>
      <c r="S56" s="37">
        <f>$P44*E44+$P45*E45+$P46*E46+$P47*E47</f>
        <v>-1.9673272620479814</v>
      </c>
      <c r="T56" s="116">
        <f>$P44*F44+$P45*F45+$P46*F46+$P47*F47</f>
        <v>8.4896286461753299</v>
      </c>
      <c r="U56" s="4"/>
    </row>
    <row r="57" spans="1:21" x14ac:dyDescent="0.2">
      <c r="A57" s="11">
        <v>2025</v>
      </c>
      <c r="C57" s="24" t="s">
        <v>5</v>
      </c>
      <c r="D57" s="19">
        <f>AVERAGE(D51:D55)</f>
        <v>-2.1776700315075197</v>
      </c>
      <c r="E57" s="19">
        <f t="shared" ref="E57:F57" si="28">AVERAGE(E51:E55)</f>
        <v>-2.0961845587169434</v>
      </c>
      <c r="F57" s="19">
        <f t="shared" si="28"/>
        <v>6.7714857330869451</v>
      </c>
      <c r="G57" t="s">
        <v>46</v>
      </c>
      <c r="H57" s="45">
        <f>AVERAGE(H51:H55)</f>
        <v>0.17536924714101548</v>
      </c>
      <c r="I57" s="45">
        <f t="shared" ref="I57:J57" si="29">AVERAGE(I51:I55)</f>
        <v>0.13256401878934787</v>
      </c>
      <c r="J57" s="123">
        <f t="shared" si="29"/>
        <v>1817.6873184841766</v>
      </c>
    </row>
    <row r="58" spans="1:21" x14ac:dyDescent="0.2">
      <c r="A58" s="11">
        <v>2025</v>
      </c>
      <c r="C58" s="24" t="s">
        <v>6</v>
      </c>
      <c r="D58" s="19">
        <f>STDEV(D51:D55)</f>
        <v>1.1293458490058779</v>
      </c>
      <c r="E58" s="19">
        <f t="shared" ref="E58:F58" si="30">STDEV(E51:E55)</f>
        <v>0.43656483333348817</v>
      </c>
      <c r="F58" s="19">
        <f t="shared" si="30"/>
        <v>1.6254223209705987</v>
      </c>
      <c r="G58" t="s">
        <v>47</v>
      </c>
      <c r="H58" s="45">
        <f>STDEV(H51:H55)</f>
        <v>0.15911566562867185</v>
      </c>
      <c r="I58" s="45">
        <f t="shared" ref="I58:J58" si="31">STDEV(I51:I55)</f>
        <v>5.8057972679260932E-2</v>
      </c>
      <c r="J58" s="123">
        <f t="shared" si="31"/>
        <v>1959.633196778668</v>
      </c>
    </row>
    <row r="59" spans="1:21" ht="17" thickBot="1" x14ac:dyDescent="0.25">
      <c r="A59">
        <v>2025</v>
      </c>
      <c r="C59" s="25" t="s">
        <v>28</v>
      </c>
      <c r="D59" s="20">
        <f>SQRT(EXP(D58^2)-1)</f>
        <v>1.6063038653608681</v>
      </c>
      <c r="E59" s="20">
        <f t="shared" ref="E59:F59" si="32">SQRT(EXP(E58^2)-1)</f>
        <v>0.45821597359246913</v>
      </c>
      <c r="F59" s="20">
        <f t="shared" si="32"/>
        <v>3.6112637770194156</v>
      </c>
      <c r="G59" s="16" t="s">
        <v>28</v>
      </c>
      <c r="H59" s="47">
        <f>H58/H57</f>
        <v>0.90731794897155471</v>
      </c>
      <c r="I59" s="47">
        <f t="shared" ref="I59:J59" si="33">I58/I57</f>
        <v>0.43796177280592641</v>
      </c>
      <c r="J59" s="125">
        <f t="shared" si="33"/>
        <v>1.0780914719770749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C62" s="41" t="s">
        <v>23</v>
      </c>
      <c r="D62" s="42">
        <v>-3.6226335999999999</v>
      </c>
      <c r="E62" s="42">
        <v>-1.9761690000000001</v>
      </c>
      <c r="F62" s="42">
        <v>3.4922754</v>
      </c>
      <c r="G62" s="114">
        <f>H25</f>
        <v>9.2460587E-20</v>
      </c>
      <c r="H62" s="44">
        <f t="shared" ref="H62:J66" si="34">EXP(D62)</f>
        <v>2.6712234434643753E-2</v>
      </c>
      <c r="I62" s="44">
        <f t="shared" si="34"/>
        <v>0.13859919504490742</v>
      </c>
      <c r="J62" s="122">
        <f t="shared" si="34"/>
        <v>32.860633789776308</v>
      </c>
      <c r="O62" s="92">
        <v>74.885000000000005</v>
      </c>
      <c r="P62" s="85">
        <v>2596.8580000000002</v>
      </c>
      <c r="Q62">
        <v>8.8719999999999997E-3</v>
      </c>
      <c r="R62" s="55">
        <f>(P62/701.7-Q62*24)*701.7</f>
        <v>2447.4464223999998</v>
      </c>
    </row>
    <row r="63" spans="1:21" x14ac:dyDescent="0.2">
      <c r="C63" s="24" t="s">
        <v>24</v>
      </c>
      <c r="D63" s="19">
        <v>-1.0619661</v>
      </c>
      <c r="E63" s="19">
        <v>-1.3366849999999999</v>
      </c>
      <c r="F63" s="19">
        <v>2.8385242000000002</v>
      </c>
      <c r="G63" s="115">
        <f>H36</f>
        <v>5.6810677999999998E-9</v>
      </c>
      <c r="H63" s="45">
        <f t="shared" si="34"/>
        <v>0.3457753127437278</v>
      </c>
      <c r="I63" s="45">
        <f t="shared" si="34"/>
        <v>0.26271512730328012</v>
      </c>
      <c r="J63" s="123">
        <f t="shared" si="34"/>
        <v>17.090524720146202</v>
      </c>
      <c r="O63" s="39">
        <v>70.123000000000005</v>
      </c>
      <c r="P63" s="86">
        <v>18745.101999999999</v>
      </c>
      <c r="Q63">
        <v>4.2299999999999997E-2</v>
      </c>
      <c r="R63" s="56">
        <f t="shared" ref="R63:R66" si="35">(P63/701.7-Q63*24)*701.7</f>
        <v>18032.73616</v>
      </c>
    </row>
    <row r="64" spans="1:21" x14ac:dyDescent="0.2">
      <c r="C64" s="24" t="s">
        <v>25</v>
      </c>
      <c r="D64" s="43">
        <v>-0.56893848999999996</v>
      </c>
      <c r="E64" s="43">
        <v>-1.38950168</v>
      </c>
      <c r="F64" s="43">
        <v>2.76716878</v>
      </c>
      <c r="G64" s="2">
        <f>H42</f>
        <v>2.1476584000000001E-4</v>
      </c>
      <c r="H64" s="45">
        <f t="shared" si="34"/>
        <v>0.56612606833875589</v>
      </c>
      <c r="I64" s="45">
        <f t="shared" si="34"/>
        <v>0.24919945476815114</v>
      </c>
      <c r="J64" s="123">
        <f t="shared" si="34"/>
        <v>15.913515506355902</v>
      </c>
      <c r="O64" s="39">
        <v>57.122999999999998</v>
      </c>
      <c r="P64" s="86">
        <v>26324.348000000002</v>
      </c>
      <c r="Q64">
        <v>7.1400000000000005E-2</v>
      </c>
      <c r="R64" s="56">
        <f t="shared" si="35"/>
        <v>25121.91488</v>
      </c>
    </row>
    <row r="65" spans="3:18" x14ac:dyDescent="0.2">
      <c r="C65" s="24" t="s">
        <v>26</v>
      </c>
      <c r="D65" s="19">
        <v>-0.39722913999999998</v>
      </c>
      <c r="E65" s="19">
        <v>-1.45645778</v>
      </c>
      <c r="F65" s="19">
        <v>2.7944364400000001</v>
      </c>
      <c r="G65" s="2">
        <f>H48</f>
        <v>5.9564004000000006E-20</v>
      </c>
      <c r="H65" s="45">
        <f t="shared" si="34"/>
        <v>0.67217998466317164</v>
      </c>
      <c r="I65" s="45">
        <f t="shared" si="34"/>
        <v>0.23306036540038227</v>
      </c>
      <c r="J65" s="123">
        <f t="shared" si="34"/>
        <v>16.353410027993451</v>
      </c>
      <c r="O65" s="39">
        <v>40.021999999999998</v>
      </c>
      <c r="P65" s="86">
        <v>23451.517</v>
      </c>
      <c r="Q65">
        <v>0.121</v>
      </c>
      <c r="R65" s="56">
        <f t="shared" si="35"/>
        <v>21413.780200000001</v>
      </c>
    </row>
    <row r="66" spans="3:18" ht="17" thickBot="1" x14ac:dyDescent="0.25">
      <c r="C66" s="24" t="s">
        <v>27</v>
      </c>
      <c r="D66" s="19">
        <v>-2.0139912</v>
      </c>
      <c r="E66" s="19">
        <v>-2.0330249</v>
      </c>
      <c r="F66" s="19">
        <v>4.1531412999999997</v>
      </c>
      <c r="G66" s="2">
        <f>H30</f>
        <v>2.1254404000000001E-18</v>
      </c>
      <c r="H66" s="45">
        <f t="shared" si="34"/>
        <v>0.13345496485026595</v>
      </c>
      <c r="I66" s="45">
        <f t="shared" si="34"/>
        <v>0.13093884458650368</v>
      </c>
      <c r="J66" s="123">
        <f t="shared" si="34"/>
        <v>63.633578827160278</v>
      </c>
      <c r="O66" s="93">
        <v>52.848999999999997</v>
      </c>
      <c r="P66" s="87">
        <v>9989.5419999999995</v>
      </c>
      <c r="Q66">
        <v>0.113</v>
      </c>
      <c r="R66" s="57">
        <f t="shared" si="35"/>
        <v>8086.5315999999993</v>
      </c>
    </row>
    <row r="67" spans="3:18" x14ac:dyDescent="0.2"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59.000399999999999</v>
      </c>
      <c r="P67" s="90">
        <f>AVERAGE(P62:P66)</f>
        <v>16221.473400000003</v>
      </c>
      <c r="R67" s="90">
        <f>AVERAGE(R62:R66)</f>
        <v>15020.481852480001</v>
      </c>
    </row>
    <row r="68" spans="3:18" x14ac:dyDescent="0.2">
      <c r="C68" s="24" t="s">
        <v>5</v>
      </c>
      <c r="D68" s="19">
        <f>AVERAGE(D62:D66)</f>
        <v>-1.532951706</v>
      </c>
      <c r="E68" s="19">
        <f t="shared" ref="E68:F68" si="36">AVERAGE(E62:E66)</f>
        <v>-1.638367672</v>
      </c>
      <c r="F68" s="19">
        <f t="shared" si="36"/>
        <v>3.2091092240000001</v>
      </c>
      <c r="G68" s="2">
        <f>GEOMEAN(G62:G66)</f>
        <v>2.697471890960027E-14</v>
      </c>
      <c r="H68" s="45">
        <f>AVERAGE(H62:H66)</f>
        <v>0.34884971300611295</v>
      </c>
      <c r="I68" s="45">
        <f t="shared" ref="I68:J68" si="37">AVERAGE(I62:I66)</f>
        <v>0.20290259742064493</v>
      </c>
      <c r="J68" s="123">
        <f t="shared" si="37"/>
        <v>29.17033257428643</v>
      </c>
      <c r="N68" t="s">
        <v>47</v>
      </c>
      <c r="O68" s="90">
        <f>STDEV(O62:O66)</f>
        <v>13.942531757180976</v>
      </c>
      <c r="P68" s="90">
        <f>STDEV(P62:P66)</f>
        <v>9812.9687241449374</v>
      </c>
      <c r="R68" s="90">
        <f>STDEV(R62:R66)</f>
        <v>9462.3963007919028</v>
      </c>
    </row>
    <row r="69" spans="3:18" x14ac:dyDescent="0.2">
      <c r="C69" s="24" t="s">
        <v>6</v>
      </c>
      <c r="D69" s="19">
        <f>STDEV(D62:D66)</f>
        <v>1.326573036201049</v>
      </c>
      <c r="E69" s="19">
        <f t="shared" ref="E69:F69" si="38">STDEV(E62:E66)</f>
        <v>0.33760257336765964</v>
      </c>
      <c r="F69" s="19">
        <f t="shared" si="38"/>
        <v>0.60744912906218762</v>
      </c>
      <c r="G69" t="s">
        <v>47</v>
      </c>
      <c r="H69" s="45">
        <f>STDEV(H62:H66)</f>
        <v>0.27474005156099029</v>
      </c>
      <c r="I69" s="45">
        <f t="shared" ref="I69:J69" si="39">STDEV(I62:I66)</f>
        <v>6.3135049655095588E-2</v>
      </c>
      <c r="J69" s="123">
        <f t="shared" si="39"/>
        <v>20.538209059399897</v>
      </c>
      <c r="N69" t="s">
        <v>82</v>
      </c>
      <c r="O69" s="89">
        <f>O68/O67</f>
        <v>0.2363124954607253</v>
      </c>
      <c r="P69" s="89">
        <f>P68/P67</f>
        <v>0.60493695499602007</v>
      </c>
      <c r="R69" s="89">
        <f>R68/R67</f>
        <v>0.62996622836234684</v>
      </c>
    </row>
    <row r="70" spans="3:18" ht="17" thickBot="1" x14ac:dyDescent="0.25">
      <c r="C70" s="25" t="s">
        <v>28</v>
      </c>
      <c r="D70" s="20">
        <f>SQRT(EXP(D69^2)-1)</f>
        <v>2.1934566092173449</v>
      </c>
      <c r="E70" s="20">
        <f t="shared" ref="E70:F70" si="40">SQRT(EXP(E69^2)-1)</f>
        <v>0.34745454960538186</v>
      </c>
      <c r="F70" s="20">
        <f t="shared" si="40"/>
        <v>0.66804159204300229</v>
      </c>
      <c r="G70" s="16" t="s">
        <v>28</v>
      </c>
      <c r="H70" s="47">
        <f>H69/H68</f>
        <v>0.78755991854915464</v>
      </c>
      <c r="I70" s="47">
        <f t="shared" ref="I70:J70" si="41">I69/I68</f>
        <v>0.31115939597465064</v>
      </c>
      <c r="J70" s="125">
        <f t="shared" si="41"/>
        <v>0.70407867332662066</v>
      </c>
    </row>
    <row r="71" spans="3:18" ht="17" thickBot="1" x14ac:dyDescent="0.25"/>
    <row r="72" spans="3:18" x14ac:dyDescent="0.2">
      <c r="O72" s="8">
        <f>LN(O62)</f>
        <v>4.3159536034443589</v>
      </c>
      <c r="P72" s="91">
        <f>LN(P62)</f>
        <v>7.8620575316926624</v>
      </c>
    </row>
    <row r="73" spans="3:18" x14ac:dyDescent="0.2">
      <c r="O73" s="11">
        <f t="shared" ref="O73:P76" si="42">LN(O63)</f>
        <v>4.2502508429370343</v>
      </c>
      <c r="P73" s="10">
        <f t="shared" si="42"/>
        <v>9.8386877706062617</v>
      </c>
    </row>
    <row r="74" spans="3:18" x14ac:dyDescent="0.2">
      <c r="O74" s="11">
        <f t="shared" si="42"/>
        <v>4.0452068376605528</v>
      </c>
      <c r="P74" s="10">
        <f t="shared" si="42"/>
        <v>10.178249569364027</v>
      </c>
    </row>
    <row r="75" spans="3:18" x14ac:dyDescent="0.2">
      <c r="O75" s="11">
        <f t="shared" si="42"/>
        <v>3.6894293029193719</v>
      </c>
      <c r="P75" s="10">
        <f t="shared" si="42"/>
        <v>10.06269046261362</v>
      </c>
    </row>
    <row r="76" spans="3:18" ht="17" thickBot="1" x14ac:dyDescent="0.25">
      <c r="O76" s="15">
        <f t="shared" si="42"/>
        <v>3.9674387906613582</v>
      </c>
      <c r="P76" s="17">
        <f t="shared" si="42"/>
        <v>9.2092940247457999</v>
      </c>
    </row>
    <row r="77" spans="3:18" x14ac:dyDescent="0.2">
      <c r="N77" t="s">
        <v>5</v>
      </c>
      <c r="O77" s="8">
        <f>AVERAGE(O72:O76)</f>
        <v>4.0536558755245355</v>
      </c>
      <c r="P77" s="55">
        <f>AVERAGE(P72:P76)</f>
        <v>9.4301958718044752</v>
      </c>
    </row>
    <row r="78" spans="3:18" x14ac:dyDescent="0.2">
      <c r="N78" t="s">
        <v>6</v>
      </c>
      <c r="O78" s="11">
        <f>STDEV(O72:O76)</f>
        <v>0.24880486703371529</v>
      </c>
      <c r="P78" s="56">
        <f>STDEV(P72:P76)</f>
        <v>0.95319919914262952</v>
      </c>
    </row>
    <row r="79" spans="3:18" ht="17" thickBot="1" x14ac:dyDescent="0.25">
      <c r="N79" t="s">
        <v>28</v>
      </c>
      <c r="O79" s="15">
        <f>SQRT(EXP(O78^2)-1)</f>
        <v>0.25270548526600184</v>
      </c>
      <c r="P79" s="17">
        <f>SQRT(EXP(P78^2)-1)</f>
        <v>1.2168890314190282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771F-C96E-624B-9687-8A6B5A2EBB1E}">
  <sheetPr codeName="Sheet16">
    <tabColor theme="9" tint="0.39997558519241921"/>
  </sheetPr>
  <dimension ref="A1:V79"/>
  <sheetViews>
    <sheetView topLeftCell="A5" workbookViewId="0">
      <selection activeCell="C62" sqref="C62:J70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t="s">
        <v>63</v>
      </c>
      <c r="B1" t="s">
        <v>11</v>
      </c>
      <c r="C1" t="s">
        <v>10</v>
      </c>
      <c r="D1" t="s">
        <v>0</v>
      </c>
      <c r="E1" t="s">
        <v>1</v>
      </c>
      <c r="F1" t="s">
        <v>2</v>
      </c>
      <c r="G1" t="s">
        <v>7</v>
      </c>
      <c r="H1" t="s">
        <v>3</v>
      </c>
      <c r="I1" t="s">
        <v>17</v>
      </c>
      <c r="J1" t="s">
        <v>9</v>
      </c>
      <c r="K1" t="s">
        <v>16</v>
      </c>
      <c r="L1" t="s">
        <v>49</v>
      </c>
      <c r="M1" t="s">
        <v>41</v>
      </c>
      <c r="N1" t="s">
        <v>42</v>
      </c>
      <c r="O1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1" x14ac:dyDescent="0.2">
      <c r="A2">
        <v>2030</v>
      </c>
      <c r="B2" t="s">
        <v>12</v>
      </c>
      <c r="C2" t="s">
        <v>64</v>
      </c>
      <c r="D2" s="49">
        <v>-2.0813999999999999</v>
      </c>
      <c r="E2" s="49">
        <v>-0.75839999999999996</v>
      </c>
      <c r="F2" s="49">
        <v>1.3244</v>
      </c>
      <c r="H2">
        <v>1.4592613999999999</v>
      </c>
      <c r="L2" s="4">
        <f t="shared" ref="L2:L5" si="0">-2*LN(H2/M2) +2*N2</f>
        <v>10.213952464968882</v>
      </c>
      <c r="M2">
        <v>12</v>
      </c>
      <c r="N2">
        <v>3</v>
      </c>
      <c r="O2">
        <f t="shared" ref="O2:O5" si="1">1/EXP(-0.5*L2)</f>
        <v>165.17016284967997</v>
      </c>
      <c r="P2">
        <f>O2/SUM(O$2:O$9)</f>
        <v>0.13510643344108778</v>
      </c>
      <c r="Q2" s="55">
        <f>O2/(SUM(O$2:O$5))</f>
        <v>0.27636643439112757</v>
      </c>
      <c r="R2" s="4">
        <f>$P2*D2+$P3*D3+$P4*D4+$P5*D5+$P6*D6+$P7*D7+$P8*D8+$P9*D9</f>
        <v>-2.796991289384851</v>
      </c>
      <c r="S2" s="4">
        <f t="shared" ref="S2:T2" si="2">$P2*E2+$P3*E3+$P4*E4+$P5*E5+$P6*E6+$P7*E7+$P8*E8+$P9*E9</f>
        <v>-1.2287159882747378</v>
      </c>
      <c r="T2" s="4">
        <f t="shared" si="2"/>
        <v>9.7634475752218855E-2</v>
      </c>
      <c r="U2" s="4">
        <v>0.5</v>
      </c>
    </row>
    <row r="3" spans="1:21" x14ac:dyDescent="0.2">
      <c r="A3">
        <v>2030</v>
      </c>
      <c r="B3" t="s">
        <v>12</v>
      </c>
      <c r="C3" t="s">
        <v>65</v>
      </c>
      <c r="D3" s="49">
        <v>-2.2094</v>
      </c>
      <c r="E3" s="49">
        <v>-0.63039999999999996</v>
      </c>
      <c r="F3" s="49">
        <v>1.4523999999999999</v>
      </c>
      <c r="H3">
        <v>1.4177384</v>
      </c>
      <c r="L3" s="4">
        <f t="shared" si="0"/>
        <v>10.271687447775919</v>
      </c>
      <c r="M3">
        <v>12</v>
      </c>
      <c r="N3">
        <v>3</v>
      </c>
      <c r="O3">
        <f t="shared" si="1"/>
        <v>170.0076989367376</v>
      </c>
      <c r="P3">
        <f t="shared" ref="P3:P9" si="3">O3/SUM(O$2:O$9)</f>
        <v>0.13906345713161797</v>
      </c>
      <c r="Q3" s="56">
        <f t="shared" ref="Q3:Q4" si="4">O3/(SUM(O$2:O$5))</f>
        <v>0.28446070866289935</v>
      </c>
    </row>
    <row r="4" spans="1:21" x14ac:dyDescent="0.2">
      <c r="A4">
        <v>2030</v>
      </c>
      <c r="B4" t="s">
        <v>12</v>
      </c>
      <c r="C4" t="s">
        <v>66</v>
      </c>
      <c r="D4" s="49">
        <v>-1.7381450000000001</v>
      </c>
      <c r="E4" s="49">
        <v>2.5030936E-2</v>
      </c>
      <c r="F4" s="49">
        <v>0.48750300000000002</v>
      </c>
      <c r="H4">
        <v>1.7796307</v>
      </c>
      <c r="L4" s="4">
        <f t="shared" si="0"/>
        <v>9.8170015578387861</v>
      </c>
      <c r="M4">
        <v>12</v>
      </c>
      <c r="N4">
        <v>3</v>
      </c>
      <c r="O4">
        <f t="shared" si="1"/>
        <v>135.43621329877712</v>
      </c>
      <c r="P4">
        <f t="shared" si="3"/>
        <v>0.11078455952251701</v>
      </c>
      <c r="Q4" s="56">
        <f t="shared" si="4"/>
        <v>0.22661492070383199</v>
      </c>
      <c r="R4" s="4">
        <f>$Q2*D2+$Q3*D3+$Q4*D4+$Q5*D5</f>
        <v>-2.6917268986210621</v>
      </c>
      <c r="S4" s="4">
        <f t="shared" ref="S4:T4" si="5">$Q2*E2+$Q3*E3+$Q4*E4+$Q5*E5</f>
        <v>-1.1680968747870217</v>
      </c>
      <c r="T4" s="4">
        <f t="shared" si="5"/>
        <v>0.28181521817945809</v>
      </c>
    </row>
    <row r="5" spans="1:21" ht="17" thickBot="1" x14ac:dyDescent="0.25">
      <c r="A5">
        <v>2030</v>
      </c>
      <c r="B5" t="s">
        <v>12</v>
      </c>
      <c r="C5" t="s">
        <v>77</v>
      </c>
      <c r="D5" s="49">
        <v>-5.1474000000000002</v>
      </c>
      <c r="E5" s="49">
        <v>-3.6924000000000001</v>
      </c>
      <c r="F5" s="49">
        <v>-2.8595999999999999</v>
      </c>
      <c r="H5">
        <v>1.8973221</v>
      </c>
      <c r="L5" s="4">
        <f t="shared" si="0"/>
        <v>9.688926357672667</v>
      </c>
      <c r="M5">
        <v>12</v>
      </c>
      <c r="N5">
        <v>3</v>
      </c>
      <c r="O5">
        <f t="shared" si="1"/>
        <v>127.03506857283332</v>
      </c>
      <c r="P5">
        <f t="shared" si="3"/>
        <v>0.10391256350845683</v>
      </c>
      <c r="Q5" s="57">
        <f>O5/(SUM(O$2:O$5))</f>
        <v>0.21255793624214106</v>
      </c>
      <c r="R5" s="4">
        <f>$Q6*D6+$Q7*D7+$Q8*D9+$Q9*D9</f>
        <v>-2.5634768363180669</v>
      </c>
      <c r="S5" s="4">
        <f t="shared" ref="S5:T5" si="6">$Q6*E6+$Q7*E7+$Q8*E9+$Q9*E9</f>
        <v>-0.79901068602725378</v>
      </c>
      <c r="T5" s="4">
        <f t="shared" si="6"/>
        <v>0.40706808190644628</v>
      </c>
    </row>
    <row r="6" spans="1:21" x14ac:dyDescent="0.2">
      <c r="A6">
        <v>2030</v>
      </c>
      <c r="B6" t="s">
        <v>12</v>
      </c>
      <c r="C6" t="s">
        <v>59</v>
      </c>
      <c r="D6" s="49">
        <v>-2.6917268928036302</v>
      </c>
      <c r="E6" s="49">
        <v>-1.1680968649977499</v>
      </c>
      <c r="F6" s="49">
        <v>0.281815225680346</v>
      </c>
      <c r="H6">
        <v>1.4827881999999999</v>
      </c>
      <c r="L6" s="4">
        <f>-2*LN(H6/M6) +2*N6</f>
        <v>10.181964830885356</v>
      </c>
      <c r="M6">
        <v>12</v>
      </c>
      <c r="N6">
        <v>3</v>
      </c>
      <c r="O6">
        <f>1/EXP(-0.5*L6)</f>
        <v>162.54947475185733</v>
      </c>
      <c r="P6">
        <f t="shared" si="3"/>
        <v>0.13296275436522126</v>
      </c>
      <c r="Q6" s="55">
        <f>O6/SUM(O$6:O$9)</f>
        <v>0.26013338583889617</v>
      </c>
    </row>
    <row r="7" spans="1:21" x14ac:dyDescent="0.2">
      <c r="A7">
        <v>2030</v>
      </c>
      <c r="B7" t="s">
        <v>12</v>
      </c>
      <c r="C7" t="s">
        <v>57</v>
      </c>
      <c r="D7" s="49">
        <v>-2.22401208660572</v>
      </c>
      <c r="E7" s="49">
        <v>0.17828795561090099</v>
      </c>
      <c r="F7" s="49">
        <v>0.73845980099168296</v>
      </c>
      <c r="H7">
        <v>1.4076203</v>
      </c>
      <c r="L7" s="4">
        <f t="shared" ref="L7:L9" si="7">-2*LN(H7/M7) +2*N7</f>
        <v>10.286012203431973</v>
      </c>
      <c r="M7">
        <v>12</v>
      </c>
      <c r="N7">
        <v>3</v>
      </c>
      <c r="O7">
        <f>1/EXP(-0.5*L7)</f>
        <v>171.22972940803152</v>
      </c>
      <c r="P7">
        <f t="shared" si="3"/>
        <v>0.14006305763866059</v>
      </c>
      <c r="Q7" s="56">
        <f t="shared" ref="Q7:Q9" si="8">O7/SUM(O$6:O$9)</f>
        <v>0.27402468900737126</v>
      </c>
    </row>
    <row r="8" spans="1:21" x14ac:dyDescent="0.2">
      <c r="A8">
        <v>2030</v>
      </c>
      <c r="B8" t="s">
        <v>50</v>
      </c>
      <c r="C8" t="s">
        <v>58</v>
      </c>
      <c r="D8" s="49">
        <v>-4.3162048624531097</v>
      </c>
      <c r="E8" s="49">
        <v>-3.5386324385177499</v>
      </c>
      <c r="F8" s="49">
        <v>-2.0785953832741502</v>
      </c>
      <c r="H8" s="49">
        <v>1.8751666</v>
      </c>
      <c r="L8" s="4">
        <f t="shared" si="7"/>
        <v>9.7124182819590335</v>
      </c>
      <c r="M8">
        <v>12</v>
      </c>
      <c r="N8">
        <v>3</v>
      </c>
      <c r="O8">
        <f>1/EXP(-0.5*L8)</f>
        <v>128.53601545497455</v>
      </c>
      <c r="P8">
        <f t="shared" si="3"/>
        <v>0.10514031297925669</v>
      </c>
      <c r="Q8" s="56">
        <f t="shared" si="8"/>
        <v>0.2057005041301197</v>
      </c>
    </row>
    <row r="9" spans="1:21" ht="17" thickBot="1" x14ac:dyDescent="0.25">
      <c r="A9">
        <v>2030</v>
      </c>
      <c r="B9" t="s">
        <v>12</v>
      </c>
      <c r="C9" t="s">
        <v>60</v>
      </c>
      <c r="D9" s="49">
        <v>-2.6915451741379899</v>
      </c>
      <c r="E9" s="49">
        <v>-1.16778882655978</v>
      </c>
      <c r="F9" s="49">
        <v>0.28207490280036501</v>
      </c>
      <c r="H9">
        <v>1.4827424</v>
      </c>
      <c r="L9" s="4">
        <f t="shared" si="7"/>
        <v>10.182026607351265</v>
      </c>
      <c r="M9">
        <v>12</v>
      </c>
      <c r="N9">
        <v>3</v>
      </c>
      <c r="O9">
        <f>1/EXP(-0.5*L9)</f>
        <v>162.55449569544373</v>
      </c>
      <c r="P9">
        <f t="shared" si="3"/>
        <v>0.13296686141318176</v>
      </c>
      <c r="Q9" s="57">
        <f t="shared" si="8"/>
        <v>0.26014142102361287</v>
      </c>
    </row>
    <row r="10" spans="1:21" x14ac:dyDescent="0.2">
      <c r="H10" s="2"/>
      <c r="K10" s="2"/>
      <c r="L10" s="4"/>
    </row>
    <row r="11" spans="1:21" x14ac:dyDescent="0.2">
      <c r="H11" s="2"/>
      <c r="K11" s="2"/>
      <c r="L11" s="2"/>
    </row>
    <row r="12" spans="1:21" x14ac:dyDescent="0.2">
      <c r="A12">
        <v>2030</v>
      </c>
      <c r="B12" t="s">
        <v>19</v>
      </c>
      <c r="C12" t="s">
        <v>8</v>
      </c>
      <c r="D12" s="49">
        <v>-5.3890105000000004</v>
      </c>
      <c r="E12" s="49">
        <v>-1.0617946599999999</v>
      </c>
      <c r="F12" s="49">
        <v>-3.6942919999999999</v>
      </c>
      <c r="G12" s="49">
        <v>0.20054447</v>
      </c>
      <c r="H12">
        <v>1.9084167999999999</v>
      </c>
      <c r="I12" s="7">
        <v>0.40102500000000002</v>
      </c>
      <c r="K12" s="4"/>
      <c r="L12" s="4">
        <f>-2*LN(H12/M12) +2*N12 +10</f>
        <v>21.677265303962038</v>
      </c>
      <c r="M12">
        <v>12</v>
      </c>
      <c r="N12">
        <v>4</v>
      </c>
      <c r="O12">
        <f>1/EXP(-0.5*L12)</f>
        <v>50951.661676267293</v>
      </c>
      <c r="P12">
        <f>O12/SUM(O$12:O$19)</f>
        <v>0.12526235087296383</v>
      </c>
      <c r="R12">
        <f>$P12*D12</f>
        <v>-0.67504012410908631</v>
      </c>
      <c r="S12">
        <f t="shared" ref="S12:U19" si="9">$P12*E12</f>
        <v>-0.13300289525595932</v>
      </c>
      <c r="T12">
        <f t="shared" si="9"/>
        <v>-0.46275570073118327</v>
      </c>
      <c r="U12">
        <f t="shared" si="9"/>
        <v>2.512067176677257E-2</v>
      </c>
    </row>
    <row r="13" spans="1:21" x14ac:dyDescent="0.2">
      <c r="A13">
        <v>2030</v>
      </c>
      <c r="B13" t="s">
        <v>19</v>
      </c>
      <c r="C13" t="s">
        <v>32</v>
      </c>
      <c r="D13" s="49">
        <v>-5.3654967999999998</v>
      </c>
      <c r="E13" s="49">
        <v>-0.84073202000000002</v>
      </c>
      <c r="F13" s="49">
        <v>-3.6653402000000002</v>
      </c>
      <c r="G13" s="49">
        <v>0.2003906</v>
      </c>
      <c r="H13">
        <v>1.9073785000000001</v>
      </c>
      <c r="I13" s="2"/>
      <c r="K13" s="4"/>
      <c r="L13" s="4">
        <f t="shared" ref="L13:L19" si="10">-2*LN(H13/M13) +2*N13 +10</f>
        <v>21.678353727154576</v>
      </c>
      <c r="M13">
        <v>12</v>
      </c>
      <c r="N13">
        <v>4</v>
      </c>
      <c r="O13">
        <f t="shared" ref="O13:O19" si="11">1/EXP(-0.5*L13)</f>
        <v>50979.397707851167</v>
      </c>
      <c r="P13">
        <f t="shared" ref="P13:P19" si="12">O13/SUM(O$12:O$19)</f>
        <v>0.12533053864949129</v>
      </c>
      <c r="R13">
        <f t="shared" ref="R13:R19" si="13">$P13*D13</f>
        <v>-0.67246060406612185</v>
      </c>
      <c r="S13">
        <f t="shared" si="9"/>
        <v>-0.10536939692647489</v>
      </c>
      <c r="T13">
        <f t="shared" si="9"/>
        <v>-0.45937906159963415</v>
      </c>
      <c r="U13">
        <f t="shared" si="9"/>
        <v>2.5115061838294747E-2</v>
      </c>
    </row>
    <row r="14" spans="1:21" x14ac:dyDescent="0.2">
      <c r="A14">
        <v>2030</v>
      </c>
      <c r="B14" t="s">
        <v>20</v>
      </c>
      <c r="C14" t="s">
        <v>8</v>
      </c>
      <c r="D14" s="49">
        <v>-5.5071291000000002</v>
      </c>
      <c r="E14" s="49">
        <v>-2.1625912999999999</v>
      </c>
      <c r="F14" s="49">
        <v>-3.7353724000000001</v>
      </c>
      <c r="G14" s="49">
        <v>0.20065042</v>
      </c>
      <c r="H14" s="49">
        <v>1.9129985</v>
      </c>
      <c r="I14" s="7">
        <v>0.40199000000000001</v>
      </c>
      <c r="J14" s="49"/>
      <c r="K14" s="4"/>
      <c r="L14" s="4">
        <f t="shared" si="10"/>
        <v>21.672469486877844</v>
      </c>
      <c r="M14">
        <v>12</v>
      </c>
      <c r="N14">
        <v>4</v>
      </c>
      <c r="O14">
        <f t="shared" si="11"/>
        <v>50829.630619629163</v>
      </c>
      <c r="P14">
        <f t="shared" si="12"/>
        <v>0.12496234305121455</v>
      </c>
      <c r="R14">
        <f t="shared" si="13"/>
        <v>-0.68818375582152647</v>
      </c>
      <c r="S14">
        <f t="shared" si="9"/>
        <v>-0.27024247591017203</v>
      </c>
      <c r="T14">
        <f t="shared" si="9"/>
        <v>-0.46678088727283862</v>
      </c>
      <c r="U14">
        <f t="shared" si="9"/>
        <v>2.507374661741028E-2</v>
      </c>
    </row>
    <row r="15" spans="1:21" x14ac:dyDescent="0.2">
      <c r="A15">
        <v>2030</v>
      </c>
      <c r="B15" t="s">
        <v>20</v>
      </c>
      <c r="C15" t="s">
        <v>31</v>
      </c>
      <c r="D15" s="49">
        <v>-5.5280132000000002</v>
      </c>
      <c r="E15" s="49">
        <v>1.6335398800000001</v>
      </c>
      <c r="F15" s="49">
        <v>-3.8078601999999999</v>
      </c>
      <c r="G15" s="49">
        <v>0.201096</v>
      </c>
      <c r="H15" s="49">
        <v>1.9144566999999999</v>
      </c>
      <c r="K15" s="4"/>
      <c r="L15" s="4">
        <f t="shared" si="10"/>
        <v>21.670945549959598</v>
      </c>
      <c r="M15">
        <v>12</v>
      </c>
      <c r="N15">
        <v>4</v>
      </c>
      <c r="O15">
        <f t="shared" si="11"/>
        <v>50790.914796299418</v>
      </c>
      <c r="P15">
        <f t="shared" si="12"/>
        <v>0.12486716195433337</v>
      </c>
      <c r="R15">
        <f t="shared" si="13"/>
        <v>-0.69026731953009268</v>
      </c>
      <c r="S15">
        <f t="shared" si="9"/>
        <v>0.2039754887548223</v>
      </c>
      <c r="T15">
        <f t="shared" si="9"/>
        <v>-0.47547669629286021</v>
      </c>
      <c r="U15">
        <f t="shared" si="9"/>
        <v>2.5110286800368621E-2</v>
      </c>
    </row>
    <row r="16" spans="1:21" x14ac:dyDescent="0.2">
      <c r="A16">
        <v>2030</v>
      </c>
      <c r="B16" t="s">
        <v>29</v>
      </c>
      <c r="C16" t="s">
        <v>8</v>
      </c>
      <c r="D16" s="49">
        <v>-5.4232725000000004</v>
      </c>
      <c r="E16" s="49">
        <v>1.43057547</v>
      </c>
      <c r="F16" s="49">
        <v>-3.7446888999999999</v>
      </c>
      <c r="G16" s="49">
        <v>0.20233443000000001</v>
      </c>
      <c r="H16">
        <v>1.9104093</v>
      </c>
      <c r="I16" s="7">
        <v>0.41711399999999998</v>
      </c>
      <c r="K16" s="4"/>
      <c r="L16" s="4">
        <f t="shared" si="10"/>
        <v>21.675178274986504</v>
      </c>
      <c r="M16">
        <v>12</v>
      </c>
      <c r="N16">
        <v>4</v>
      </c>
      <c r="O16">
        <f t="shared" si="11"/>
        <v>50898.520610690422</v>
      </c>
      <c r="P16">
        <f t="shared" si="12"/>
        <v>0.12513170597183487</v>
      </c>
      <c r="R16">
        <f t="shared" si="13"/>
        <v>-0.6786233398751379</v>
      </c>
      <c r="S16">
        <f t="shared" si="9"/>
        <v>0.17901034908255947</v>
      </c>
      <c r="T16">
        <f t="shared" si="9"/>
        <v>-0.46857931039079376</v>
      </c>
      <c r="U16">
        <f t="shared" si="9"/>
        <v>2.5318452402738806E-2</v>
      </c>
    </row>
    <row r="17" spans="1:22" x14ac:dyDescent="0.2">
      <c r="A17">
        <v>2030</v>
      </c>
      <c r="B17" t="s">
        <v>29</v>
      </c>
      <c r="C17" t="s">
        <v>31</v>
      </c>
      <c r="D17" s="49">
        <v>-5.4299169000000003</v>
      </c>
      <c r="E17" s="49">
        <v>2.0315750600000002</v>
      </c>
      <c r="F17" s="49">
        <v>-3.7509557</v>
      </c>
      <c r="G17" s="49">
        <v>0.20048664999999999</v>
      </c>
      <c r="H17">
        <v>1.9107337</v>
      </c>
      <c r="I17" s="2"/>
      <c r="K17" s="4"/>
      <c r="L17" s="4">
        <f t="shared" si="10"/>
        <v>21.6748386907304</v>
      </c>
      <c r="M17">
        <v>12</v>
      </c>
      <c r="N17">
        <v>4</v>
      </c>
      <c r="O17">
        <f t="shared" si="11"/>
        <v>50889.879176205781</v>
      </c>
      <c r="P17">
        <f t="shared" si="12"/>
        <v>0.125110461396823</v>
      </c>
      <c r="R17">
        <f t="shared" si="13"/>
        <v>-0.67933940870540688</v>
      </c>
      <c r="S17">
        <f t="shared" si="9"/>
        <v>0.25417129311887837</v>
      </c>
      <c r="T17">
        <f t="shared" si="9"/>
        <v>-0.46928379830604317</v>
      </c>
      <c r="U17">
        <f t="shared" si="9"/>
        <v>2.5082977285403363E-2</v>
      </c>
    </row>
    <row r="18" spans="1:22" x14ac:dyDescent="0.2">
      <c r="A18">
        <v>2030</v>
      </c>
      <c r="B18" t="s">
        <v>30</v>
      </c>
      <c r="C18" t="s">
        <v>8</v>
      </c>
      <c r="D18" s="49">
        <v>-5.6072031999999998</v>
      </c>
      <c r="E18" s="49">
        <v>1.88081988</v>
      </c>
      <c r="F18" s="49">
        <v>-3.8091916000000001</v>
      </c>
      <c r="G18" s="49">
        <v>0.20012837999999999</v>
      </c>
      <c r="H18">
        <v>1.9173804999999999</v>
      </c>
      <c r="I18" s="7">
        <v>0.41598000000000002</v>
      </c>
      <c r="K18" s="4"/>
      <c r="L18" s="4">
        <f t="shared" si="10"/>
        <v>21.667893436401719</v>
      </c>
      <c r="M18">
        <v>12</v>
      </c>
      <c r="N18">
        <v>4</v>
      </c>
      <c r="O18">
        <f t="shared" si="11"/>
        <v>50713.464088585708</v>
      </c>
      <c r="P18">
        <f t="shared" si="12"/>
        <v>0.12467675289983313</v>
      </c>
      <c r="R18">
        <f t="shared" si="13"/>
        <v>-0.69908788782555353</v>
      </c>
      <c r="S18">
        <f t="shared" si="9"/>
        <v>0.23449451542785379</v>
      </c>
      <c r="T18">
        <f t="shared" si="9"/>
        <v>-0.47491763986132002</v>
      </c>
      <c r="U18">
        <f t="shared" si="9"/>
        <v>2.4951356581503905E-2</v>
      </c>
    </row>
    <row r="19" spans="1:22" ht="17" thickBot="1" x14ac:dyDescent="0.25">
      <c r="A19" s="16">
        <v>2030</v>
      </c>
      <c r="B19" s="16" t="s">
        <v>30</v>
      </c>
      <c r="C19" s="16" t="s">
        <v>31</v>
      </c>
      <c r="D19" s="63">
        <v>-5.6311467000000004</v>
      </c>
      <c r="E19" s="63">
        <v>-1.30222097</v>
      </c>
      <c r="F19" s="63">
        <v>-3.8080704999999999</v>
      </c>
      <c r="G19" s="63">
        <v>0.20051253999999999</v>
      </c>
      <c r="H19" s="16">
        <v>1.9176584000000001</v>
      </c>
      <c r="I19" s="16"/>
      <c r="J19" s="16"/>
      <c r="K19" s="65"/>
      <c r="L19" s="65">
        <f t="shared" si="10"/>
        <v>21.667603582757227</v>
      </c>
      <c r="M19" s="16">
        <v>12</v>
      </c>
      <c r="N19">
        <v>4</v>
      </c>
      <c r="O19" s="16">
        <f t="shared" si="11"/>
        <v>50706.114879951841</v>
      </c>
      <c r="P19" s="16">
        <f t="shared" si="12"/>
        <v>0.12465868520350591</v>
      </c>
      <c r="R19">
        <f t="shared" si="13"/>
        <v>-0.70197134381006121</v>
      </c>
      <c r="S19">
        <f t="shared" si="9"/>
        <v>-0.16233315396463413</v>
      </c>
      <c r="T19">
        <f t="shared" si="9"/>
        <v>-0.47470906169225735</v>
      </c>
      <c r="U19">
        <f t="shared" si="9"/>
        <v>2.4995629603215386E-2</v>
      </c>
    </row>
    <row r="20" spans="1:22" x14ac:dyDescent="0.2">
      <c r="A20" s="11"/>
      <c r="I20" s="7"/>
      <c r="R20" t="s">
        <v>43</v>
      </c>
    </row>
    <row r="21" spans="1:22" x14ac:dyDescent="0.2">
      <c r="A21" s="11">
        <v>2030</v>
      </c>
      <c r="B21" t="s">
        <v>33</v>
      </c>
      <c r="I21" s="7"/>
      <c r="Q21" s="1" t="s">
        <v>5</v>
      </c>
      <c r="R21" s="12">
        <f>SUM(R12:R19)</f>
        <v>-5.4849737837429871</v>
      </c>
      <c r="S21" s="12">
        <f t="shared" ref="S21:U21" si="14">SUM(S12:S19)</f>
        <v>0.20070372432687353</v>
      </c>
      <c r="T21" s="12">
        <f t="shared" si="14"/>
        <v>-3.7518821561469302</v>
      </c>
      <c r="U21" s="12">
        <f t="shared" si="14"/>
        <v>0.20076818289570769</v>
      </c>
    </row>
    <row r="22" spans="1:22" x14ac:dyDescent="0.2">
      <c r="A22">
        <v>2030</v>
      </c>
      <c r="B22" t="s">
        <v>13</v>
      </c>
      <c r="C22" t="s">
        <v>8</v>
      </c>
      <c r="D22">
        <v>-1.516877</v>
      </c>
      <c r="E22">
        <v>0.71345988999999999</v>
      </c>
      <c r="F22">
        <v>-0.42723674</v>
      </c>
      <c r="G22" s="78">
        <v>0.20548636000000001</v>
      </c>
      <c r="H22">
        <v>33.266997000000003</v>
      </c>
      <c r="I22" s="7">
        <v>0.51782499999999998</v>
      </c>
      <c r="J22" s="4"/>
      <c r="K22" s="5"/>
      <c r="L22" s="4">
        <f t="shared" ref="L22:L24" si="15">-2*LN(H22/M22) +2*N22</f>
        <v>5.1497514344402173</v>
      </c>
      <c r="M22">
        <v>8</v>
      </c>
      <c r="N22">
        <v>4</v>
      </c>
      <c r="O22">
        <f>1/EXP(-0.5*L22)</f>
        <v>13.12968526330026</v>
      </c>
      <c r="P22">
        <f>O22/SUM(O$22:O$24)</f>
        <v>7.7253164162852728E-13</v>
      </c>
      <c r="Q22" s="1" t="s">
        <v>6</v>
      </c>
      <c r="R22" s="12">
        <f>STDEV(D12:D19)</f>
        <v>9.9262686738003231E-2</v>
      </c>
      <c r="S22" s="12">
        <f t="shared" ref="S22:U22" si="16">STDEV(E12:E19)</f>
        <v>1.7013825942933214</v>
      </c>
      <c r="T22" s="12">
        <f t="shared" si="16"/>
        <v>5.438787880430019E-2</v>
      </c>
      <c r="U22" s="12">
        <f t="shared" si="16"/>
        <v>6.8879187901587573E-4</v>
      </c>
    </row>
    <row r="23" spans="1:22" x14ac:dyDescent="0.2">
      <c r="A23">
        <v>2030</v>
      </c>
      <c r="B23" t="s">
        <v>13</v>
      </c>
      <c r="C23" t="s">
        <v>31</v>
      </c>
      <c r="D23" s="78">
        <v>-1.4859463500000001</v>
      </c>
      <c r="E23" s="78">
        <v>0.88565157999999999</v>
      </c>
      <c r="F23">
        <v>-0.42792379000000003</v>
      </c>
      <c r="G23">
        <v>0.24634021</v>
      </c>
      <c r="H23">
        <v>33.175688999999998</v>
      </c>
      <c r="J23" s="4"/>
      <c r="K23" s="5"/>
      <c r="L23" s="4">
        <f t="shared" si="15"/>
        <v>5.1552483860522749</v>
      </c>
      <c r="M23">
        <v>8</v>
      </c>
      <c r="N23">
        <v>4</v>
      </c>
      <c r="O23">
        <f>1/EXP(-0.5*L23)</f>
        <v>13.16582152265636</v>
      </c>
      <c r="P23">
        <f t="shared" ref="P23" si="17">O23/SUM(O$22:O$24)</f>
        <v>7.7465784672810529E-13</v>
      </c>
      <c r="Q23" s="1" t="s">
        <v>28</v>
      </c>
      <c r="R23" s="12">
        <f>SQRT(EXP(R22^2)-1)</f>
        <v>9.9507700216785566E-2</v>
      </c>
      <c r="S23" s="12">
        <f t="shared" ref="S23:U23" si="18">SQRT(EXP(S22^2)-1)</f>
        <v>4.1325690069066843</v>
      </c>
      <c r="T23" s="12">
        <f t="shared" si="18"/>
        <v>5.4428124000227202E-2</v>
      </c>
      <c r="U23" s="129">
        <f t="shared" si="18"/>
        <v>6.8879196070185619E-4</v>
      </c>
    </row>
    <row r="24" spans="1:22" ht="17" thickBot="1" x14ac:dyDescent="0.25">
      <c r="A24" s="59">
        <v>2030</v>
      </c>
      <c r="B24" s="59" t="s">
        <v>13</v>
      </c>
      <c r="C24" s="59" t="s">
        <v>72</v>
      </c>
      <c r="D24" s="62">
        <v>-0.93814580999999997</v>
      </c>
      <c r="E24" s="59">
        <v>0.62150417999999996</v>
      </c>
      <c r="F24" s="59">
        <v>-0.31781632999999998</v>
      </c>
      <c r="G24" s="73"/>
      <c r="H24" s="61">
        <v>3.5454116000000001E-12</v>
      </c>
      <c r="I24" s="71"/>
      <c r="J24" s="4"/>
      <c r="K24" s="5"/>
      <c r="L24" s="4">
        <f t="shared" si="15"/>
        <v>60.927958288318514</v>
      </c>
      <c r="M24" s="3">
        <v>3</v>
      </c>
      <c r="N24" s="3">
        <v>3</v>
      </c>
      <c r="O24">
        <f>1/EXP(-0.5*L24)</f>
        <v>16995660185001.678</v>
      </c>
      <c r="P24">
        <f t="shared" ref="P24" si="19">O24/SUM(O$22:O$24)</f>
        <v>0.99999999999845279</v>
      </c>
      <c r="Q24" s="1"/>
      <c r="R24" s="4"/>
      <c r="S24" s="4"/>
      <c r="T24" s="4"/>
      <c r="U24" s="4"/>
    </row>
    <row r="25" spans="1:22" ht="17" thickTop="1" x14ac:dyDescent="0.2">
      <c r="A25">
        <v>2030</v>
      </c>
      <c r="B25" t="s">
        <v>13</v>
      </c>
      <c r="C25" t="s">
        <v>75</v>
      </c>
      <c r="D25">
        <v>-1.01548149</v>
      </c>
      <c r="E25">
        <v>0.44514935999999999</v>
      </c>
      <c r="F25">
        <v>-0.31252898000000001</v>
      </c>
      <c r="H25" s="2">
        <v>2.3285021999999998E-18</v>
      </c>
      <c r="I25" s="71"/>
      <c r="Q25" s="1"/>
      <c r="R25" s="4"/>
      <c r="S25" s="4"/>
      <c r="T25" s="4"/>
      <c r="U25" s="4"/>
    </row>
    <row r="26" spans="1:22" x14ac:dyDescent="0.2">
      <c r="D26" s="70"/>
      <c r="E26" s="70"/>
      <c r="F26" s="70"/>
      <c r="G26" s="70"/>
      <c r="H26" s="70"/>
      <c r="I26" s="71"/>
      <c r="Q26" s="1"/>
      <c r="R26" s="4"/>
      <c r="S26" s="4"/>
      <c r="T26" s="4"/>
      <c r="U26" s="4"/>
    </row>
    <row r="27" spans="1:22" x14ac:dyDescent="0.2">
      <c r="A27">
        <v>2030</v>
      </c>
      <c r="B27" t="s">
        <v>14</v>
      </c>
      <c r="C27" t="s">
        <v>8</v>
      </c>
      <c r="D27">
        <v>-3.2543069199999999</v>
      </c>
      <c r="E27">
        <v>1.9759398699999999</v>
      </c>
      <c r="F27">
        <v>-1.18393831</v>
      </c>
      <c r="G27">
        <v>0.20042493</v>
      </c>
      <c r="H27">
        <v>0.82464590999999998</v>
      </c>
      <c r="I27" s="7">
        <v>0.56845999999999997</v>
      </c>
      <c r="K27" s="4"/>
      <c r="L27" s="4">
        <f t="shared" ref="L27:L29" si="20">-2*LN(H27/M27) +2*N27</f>
        <v>12.780051524232718</v>
      </c>
      <c r="M27">
        <v>9</v>
      </c>
      <c r="N27">
        <v>4</v>
      </c>
      <c r="O27">
        <f>1/EXP(-0.5*L27)</f>
        <v>595.87193041228852</v>
      </c>
      <c r="P27">
        <f>O27/SUM(O$27:O$29)</f>
        <v>1.2173528475402564E-12</v>
      </c>
      <c r="Q27" s="1"/>
      <c r="R27" s="50"/>
      <c r="S27" s="49"/>
      <c r="T27" s="49"/>
      <c r="U27" s="49"/>
    </row>
    <row r="28" spans="1:22" x14ac:dyDescent="0.2">
      <c r="A28">
        <v>2030</v>
      </c>
      <c r="B28" t="s">
        <v>14</v>
      </c>
      <c r="C28" t="s">
        <v>31</v>
      </c>
      <c r="D28">
        <v>-3.1500151700000001</v>
      </c>
      <c r="E28">
        <v>2.5633779799999998</v>
      </c>
      <c r="F28">
        <v>-1.1118124599999999</v>
      </c>
      <c r="G28">
        <v>0.20026865999999999</v>
      </c>
      <c r="H28">
        <v>0.81681579000000004</v>
      </c>
      <c r="I28" s="71"/>
      <c r="K28" s="4"/>
      <c r="L28" s="4">
        <f t="shared" si="20"/>
        <v>12.799132516234089</v>
      </c>
      <c r="M28">
        <v>9</v>
      </c>
      <c r="N28">
        <v>4</v>
      </c>
      <c r="O28">
        <f>1/EXP(-0.5*L28)</f>
        <v>601.5840490770853</v>
      </c>
      <c r="P28">
        <f t="shared" ref="P28:P29" si="21">O28/SUM(O$27:O$29)</f>
        <v>1.2290225764990728E-12</v>
      </c>
      <c r="R28" s="50"/>
      <c r="S28" s="49"/>
      <c r="T28" s="49"/>
      <c r="U28" s="49"/>
      <c r="V28" s="49"/>
    </row>
    <row r="29" spans="1:22" ht="17" thickBot="1" x14ac:dyDescent="0.25">
      <c r="A29" s="59">
        <v>2030</v>
      </c>
      <c r="B29" s="59" t="s">
        <v>14</v>
      </c>
      <c r="C29" s="59" t="s">
        <v>72</v>
      </c>
      <c r="D29" s="59">
        <v>-4.5951549399999996</v>
      </c>
      <c r="E29" s="59">
        <v>2.8959871800000001</v>
      </c>
      <c r="F29" s="59">
        <v>-1.9059052000000001</v>
      </c>
      <c r="G29" s="59"/>
      <c r="H29" s="61">
        <v>1.2310289E-13</v>
      </c>
      <c r="I29" s="71"/>
      <c r="K29" s="4"/>
      <c r="L29" s="4">
        <f t="shared" si="20"/>
        <v>67.64873634763174</v>
      </c>
      <c r="M29">
        <v>3</v>
      </c>
      <c r="N29">
        <v>3</v>
      </c>
      <c r="O29">
        <f>1/EXP(-0.5*L29)</f>
        <v>489481691043669.31</v>
      </c>
      <c r="P29">
        <f t="shared" si="21"/>
        <v>0.99999999999755362</v>
      </c>
      <c r="Q29" s="50"/>
      <c r="R29" s="50"/>
      <c r="S29" s="49"/>
      <c r="T29" s="49"/>
      <c r="U29" s="49"/>
      <c r="V29" s="49"/>
    </row>
    <row r="30" spans="1:22" ht="17" thickTop="1" x14ac:dyDescent="0.2">
      <c r="A30">
        <v>2030</v>
      </c>
      <c r="B30" t="s">
        <v>14</v>
      </c>
      <c r="C30" t="s">
        <v>75</v>
      </c>
      <c r="D30">
        <v>-4.5588837</v>
      </c>
      <c r="E30">
        <v>2.7967711999999998</v>
      </c>
      <c r="F30">
        <v>-1.9350383</v>
      </c>
      <c r="H30" s="2">
        <v>7.7832954999999994E-24</v>
      </c>
      <c r="I30" s="71"/>
      <c r="Q30" s="50"/>
      <c r="R30" s="50"/>
      <c r="S30" s="49"/>
      <c r="T30" s="49"/>
      <c r="U30" s="49"/>
      <c r="V30" s="49"/>
    </row>
    <row r="31" spans="1:22" x14ac:dyDescent="0.2">
      <c r="A31" s="11"/>
      <c r="D31" s="70"/>
      <c r="E31" s="70"/>
      <c r="F31" s="70"/>
      <c r="G31" s="70"/>
      <c r="H31" s="70"/>
      <c r="I31" s="71"/>
      <c r="Q31" s="50"/>
      <c r="R31" s="50"/>
      <c r="S31" s="49"/>
      <c r="T31" s="49"/>
      <c r="U31" s="49"/>
      <c r="V31" s="49"/>
    </row>
    <row r="32" spans="1:22" x14ac:dyDescent="0.2">
      <c r="A32" s="11">
        <v>2030</v>
      </c>
      <c r="B32" t="s">
        <v>24</v>
      </c>
      <c r="C32" t="s">
        <v>36</v>
      </c>
      <c r="D32" s="49">
        <v>-4.7176727999999999</v>
      </c>
      <c r="E32" s="49">
        <v>-3.4844906999999998</v>
      </c>
      <c r="F32" s="49">
        <v>-0.38698906</v>
      </c>
      <c r="G32" s="78"/>
      <c r="H32" s="82">
        <v>1.5267426000000001E-6</v>
      </c>
      <c r="I32" s="71"/>
      <c r="L32" s="4">
        <f>-2*LN(H32) +2*N32</f>
        <v>34.784748223503833</v>
      </c>
      <c r="M32">
        <v>3</v>
      </c>
      <c r="N32">
        <v>4</v>
      </c>
      <c r="O32">
        <f t="shared" ref="O32:O35" si="22">1/EXP(-0.5*L32)</f>
        <v>35761201.680718295</v>
      </c>
      <c r="P32">
        <f>O32/SUM(O$32:$O$35)</f>
        <v>4.8892855958313267E-5</v>
      </c>
      <c r="Q32" s="50"/>
      <c r="R32" s="50"/>
    </row>
    <row r="33" spans="1:21" x14ac:dyDescent="0.2">
      <c r="A33" s="11">
        <v>2030</v>
      </c>
      <c r="B33" t="s">
        <v>24</v>
      </c>
      <c r="C33" t="s">
        <v>35</v>
      </c>
      <c r="D33" s="49">
        <v>-6.6328778000000002</v>
      </c>
      <c r="E33" s="49">
        <v>2.0631648</v>
      </c>
      <c r="F33" s="49">
        <v>-6.24848391</v>
      </c>
      <c r="G33" s="78"/>
      <c r="H33" s="82">
        <v>5.6147733999999995E-4</v>
      </c>
      <c r="I33" s="71"/>
      <c r="K33" s="4"/>
      <c r="L33" s="4">
        <f t="shared" ref="L33:L47" si="23">-2*LN(H33) +2*N33</f>
        <v>22.969878281577778</v>
      </c>
      <c r="M33">
        <v>3</v>
      </c>
      <c r="N33">
        <v>4</v>
      </c>
      <c r="O33">
        <f t="shared" si="22"/>
        <v>97240.166509915114</v>
      </c>
      <c r="P33">
        <f>O33/SUM(O$32:$O$35)</f>
        <v>1.3294713910844683E-7</v>
      </c>
      <c r="Q33" s="50"/>
      <c r="R33" s="50"/>
    </row>
    <row r="34" spans="1:21" x14ac:dyDescent="0.2">
      <c r="A34" s="11">
        <v>2030</v>
      </c>
      <c r="B34" t="s">
        <v>24</v>
      </c>
      <c r="C34" t="s">
        <v>45</v>
      </c>
      <c r="D34" s="49">
        <v>-4.8625657000000002</v>
      </c>
      <c r="E34" s="49">
        <v>-2.6160801</v>
      </c>
      <c r="F34" s="49">
        <v>-1.78473613</v>
      </c>
      <c r="G34" s="78"/>
      <c r="H34" s="82">
        <v>7.4650467E-11</v>
      </c>
      <c r="I34" s="71"/>
      <c r="K34" s="4"/>
      <c r="L34" s="4">
        <f t="shared" si="23"/>
        <v>54.636408672204468</v>
      </c>
      <c r="M34">
        <v>3</v>
      </c>
      <c r="N34">
        <v>4</v>
      </c>
      <c r="O34">
        <f t="shared" si="22"/>
        <v>731383904579.51526</v>
      </c>
      <c r="P34">
        <f>O34/SUM(O$32:$O$35)</f>
        <v>0.99995095847452276</v>
      </c>
      <c r="Q34" s="50"/>
      <c r="R34" s="50"/>
    </row>
    <row r="35" spans="1:21" ht="17" thickBot="1" x14ac:dyDescent="0.25">
      <c r="A35" s="58">
        <v>2030</v>
      </c>
      <c r="B35" s="59" t="s">
        <v>24</v>
      </c>
      <c r="C35" s="59" t="s">
        <v>72</v>
      </c>
      <c r="D35" s="60">
        <v>-6.6024428000000004</v>
      </c>
      <c r="E35" s="60">
        <v>-1.2280248</v>
      </c>
      <c r="F35" s="60">
        <v>-4.3926433600000001</v>
      </c>
      <c r="G35" s="79"/>
      <c r="H35" s="83">
        <v>4.7478058000000002E-3</v>
      </c>
      <c r="I35" s="71"/>
      <c r="K35" s="4"/>
      <c r="L35" s="4">
        <f t="shared" si="23"/>
        <v>18.700145409006765</v>
      </c>
      <c r="M35">
        <v>5</v>
      </c>
      <c r="N35">
        <v>4</v>
      </c>
      <c r="O35">
        <f t="shared" si="22"/>
        <v>11499.659491789696</v>
      </c>
      <c r="P35">
        <f>O35/SUM(O$32:$O$35)</f>
        <v>1.5722379804839664E-8</v>
      </c>
      <c r="Q35" s="50"/>
      <c r="R35" s="50"/>
    </row>
    <row r="36" spans="1:21" ht="17" thickTop="1" x14ac:dyDescent="0.2">
      <c r="A36" s="11">
        <v>2030</v>
      </c>
      <c r="B36" t="s">
        <v>24</v>
      </c>
      <c r="C36" t="s">
        <v>75</v>
      </c>
      <c r="D36" s="78">
        <v>-4.7316989999999999</v>
      </c>
      <c r="E36" s="78">
        <v>-2.6373400999999999</v>
      </c>
      <c r="F36" s="78">
        <v>-1.5385247</v>
      </c>
      <c r="H36" s="2">
        <v>6.8235380999999993E-21</v>
      </c>
      <c r="I36" s="70"/>
      <c r="K36" s="4"/>
      <c r="L36" s="4"/>
      <c r="Q36" s="50"/>
      <c r="R36" s="50"/>
    </row>
    <row r="37" spans="1:21" x14ac:dyDescent="0.2">
      <c r="D37" s="78"/>
      <c r="E37" s="78"/>
      <c r="F37" s="78"/>
      <c r="H37" s="2"/>
      <c r="I37" s="70"/>
      <c r="K37" s="4"/>
      <c r="L37" s="4"/>
      <c r="Q37" s="50"/>
      <c r="R37" s="50"/>
    </row>
    <row r="38" spans="1:21" x14ac:dyDescent="0.2">
      <c r="A38">
        <v>2030</v>
      </c>
      <c r="B38" t="s">
        <v>25</v>
      </c>
      <c r="C38" t="s">
        <v>36</v>
      </c>
      <c r="D38" s="49">
        <v>-3.4427487000000001</v>
      </c>
      <c r="E38" s="49">
        <v>0.61325147000000002</v>
      </c>
      <c r="F38" s="49">
        <v>-1.5247236</v>
      </c>
      <c r="H38" s="2">
        <v>5.3836861999999997E-6</v>
      </c>
      <c r="I38" s="70"/>
      <c r="L38" s="4">
        <f t="shared" si="23"/>
        <v>32.264274502248554</v>
      </c>
      <c r="M38">
        <v>3</v>
      </c>
      <c r="N38">
        <v>4</v>
      </c>
      <c r="O38">
        <f t="shared" ref="O38:O41" si="24">1/EXP(-0.5*L38)</f>
        <v>10141406.464801796</v>
      </c>
      <c r="P38">
        <f>O38/SUM(O$38:$O$41)</f>
        <v>6.4348091856314698E-7</v>
      </c>
      <c r="Q38" s="50"/>
      <c r="R38" s="50"/>
      <c r="S38" s="49"/>
      <c r="T38" s="49"/>
      <c r="U38" s="49"/>
    </row>
    <row r="39" spans="1:21" x14ac:dyDescent="0.2">
      <c r="A39" s="11">
        <v>2030</v>
      </c>
      <c r="B39" t="s">
        <v>25</v>
      </c>
      <c r="C39" t="s">
        <v>35</v>
      </c>
      <c r="D39" s="49">
        <v>-3.4427487000000001</v>
      </c>
      <c r="E39" s="49">
        <v>0.61325147000000002</v>
      </c>
      <c r="F39" s="49">
        <v>-1.5247236</v>
      </c>
      <c r="H39" s="2">
        <v>5.3836861999999997E-6</v>
      </c>
      <c r="I39" s="70"/>
      <c r="L39" s="4">
        <f t="shared" si="23"/>
        <v>32.264274502248554</v>
      </c>
      <c r="M39">
        <v>3</v>
      </c>
      <c r="N39">
        <v>4</v>
      </c>
      <c r="O39">
        <f t="shared" si="24"/>
        <v>10141406.464801796</v>
      </c>
      <c r="P39">
        <f>O39/SUM(O$38:$O$41)</f>
        <v>6.4348091856314698E-7</v>
      </c>
    </row>
    <row r="40" spans="1:21" x14ac:dyDescent="0.2">
      <c r="A40" s="11">
        <v>2030</v>
      </c>
      <c r="B40" t="s">
        <v>25</v>
      </c>
      <c r="C40" t="s">
        <v>45</v>
      </c>
      <c r="D40" s="49">
        <v>-3.4342114000000001</v>
      </c>
      <c r="E40" s="49">
        <v>3.8930329600000002</v>
      </c>
      <c r="F40" s="49">
        <v>-1.5383788</v>
      </c>
      <c r="H40" s="2">
        <v>3.4643037999999999E-12</v>
      </c>
      <c r="I40" s="70"/>
      <c r="L40" s="4">
        <f t="shared" si="23"/>
        <v>60.777018853990882</v>
      </c>
      <c r="M40">
        <v>3</v>
      </c>
      <c r="N40">
        <v>4</v>
      </c>
      <c r="O40">
        <f t="shared" si="24"/>
        <v>15760208453180.199</v>
      </c>
      <c r="P40">
        <f>O40/SUM(O$38:$O$41)</f>
        <v>0.99999871293959341</v>
      </c>
    </row>
    <row r="41" spans="1:21" ht="17" thickBot="1" x14ac:dyDescent="0.25">
      <c r="A41" s="58">
        <v>2030</v>
      </c>
      <c r="B41" s="59" t="s">
        <v>25</v>
      </c>
      <c r="C41" s="59" t="s">
        <v>72</v>
      </c>
      <c r="D41" s="60">
        <v>-5.0334104999999996</v>
      </c>
      <c r="E41" s="60">
        <v>-2.6134011300000002</v>
      </c>
      <c r="F41" s="60">
        <v>-5.6589763</v>
      </c>
      <c r="G41" s="59"/>
      <c r="H41" s="79">
        <v>3.5145788999999997E-2</v>
      </c>
      <c r="I41" s="70"/>
      <c r="K41" s="4"/>
      <c r="L41" s="4">
        <f t="shared" si="23"/>
        <v>14.696500937511288</v>
      </c>
      <c r="M41">
        <v>5</v>
      </c>
      <c r="N41">
        <v>4</v>
      </c>
      <c r="O41">
        <f t="shared" si="24"/>
        <v>1553.4762936505501</v>
      </c>
      <c r="P41">
        <f>O41/SUM(O$38:$O$41)</f>
        <v>9.8569400198463097E-11</v>
      </c>
    </row>
    <row r="42" spans="1:21" ht="17" thickTop="1" x14ac:dyDescent="0.2">
      <c r="A42" s="11">
        <v>2030</v>
      </c>
      <c r="B42" t="s">
        <v>25</v>
      </c>
      <c r="C42" t="s">
        <v>75</v>
      </c>
      <c r="D42" s="78">
        <v>-3.3160848999999999</v>
      </c>
      <c r="E42" s="78">
        <v>3.8209369999999998</v>
      </c>
      <c r="F42" s="78">
        <v>-1.5236788000000001</v>
      </c>
      <c r="H42" s="2">
        <v>2.6752557999999999E-17</v>
      </c>
      <c r="I42" s="70"/>
      <c r="K42" s="4"/>
      <c r="L42" s="4"/>
    </row>
    <row r="43" spans="1:21" x14ac:dyDescent="0.2">
      <c r="D43" s="78"/>
      <c r="E43" s="78"/>
      <c r="F43" s="78"/>
      <c r="I43" s="70"/>
      <c r="K43" s="4"/>
      <c r="L43" s="4"/>
    </row>
    <row r="44" spans="1:21" x14ac:dyDescent="0.2">
      <c r="A44">
        <v>2030</v>
      </c>
      <c r="B44" t="s">
        <v>34</v>
      </c>
      <c r="C44" t="s">
        <v>36</v>
      </c>
      <c r="D44" s="49">
        <v>-9.4558310999999993</v>
      </c>
      <c r="E44" s="49">
        <v>4.20053184</v>
      </c>
      <c r="F44" s="49">
        <v>-3.8160167999999999</v>
      </c>
      <c r="H44" s="2">
        <v>2.7797522999999999E-5</v>
      </c>
      <c r="I44" s="76"/>
      <c r="J44" s="3"/>
      <c r="K44" s="5"/>
      <c r="L44" s="4">
        <f t="shared" si="23"/>
        <v>28.981127283913626</v>
      </c>
      <c r="M44">
        <v>3</v>
      </c>
      <c r="N44">
        <v>4</v>
      </c>
      <c r="O44">
        <f>1/EXP(-0.5*L44)</f>
        <v>1964137.2374489729</v>
      </c>
      <c r="P44">
        <f>O44/SUM(O$44:O$47)</f>
        <v>0.44203549366584921</v>
      </c>
      <c r="U44" s="4"/>
    </row>
    <row r="45" spans="1:21" x14ac:dyDescent="0.2">
      <c r="A45">
        <v>2030</v>
      </c>
      <c r="B45" t="s">
        <v>34</v>
      </c>
      <c r="C45" t="s">
        <v>35</v>
      </c>
      <c r="D45" s="49">
        <v>-7.4824302999999999</v>
      </c>
      <c r="E45" s="49">
        <v>4.0767066600000001</v>
      </c>
      <c r="F45" s="49">
        <v>-4.4828557</v>
      </c>
      <c r="G45" s="4"/>
      <c r="H45" s="2">
        <v>8.0313757999999995E-5</v>
      </c>
      <c r="I45" s="70"/>
      <c r="L45" s="4">
        <f t="shared" si="23"/>
        <v>26.859139238368364</v>
      </c>
      <c r="M45">
        <v>3</v>
      </c>
      <c r="N45">
        <v>4</v>
      </c>
      <c r="O45">
        <f t="shared" ref="O45:O47" si="25">1/EXP(-0.5*L45)</f>
        <v>679810.67494244571</v>
      </c>
      <c r="P45">
        <f t="shared" ref="P45:P47" si="26">O45/SUM(O$44:O$47)</f>
        <v>0.1529936104097232</v>
      </c>
    </row>
    <row r="46" spans="1:21" ht="17" thickBot="1" x14ac:dyDescent="0.25">
      <c r="A46">
        <v>2030</v>
      </c>
      <c r="B46" t="s">
        <v>34</v>
      </c>
      <c r="C46" t="s">
        <v>45</v>
      </c>
      <c r="D46" s="49">
        <v>-9.4849999999999994</v>
      </c>
      <c r="E46" s="49">
        <v>-3.7993000000000001</v>
      </c>
      <c r="F46" s="49">
        <v>-3.0220582999999999</v>
      </c>
      <c r="G46" s="4"/>
      <c r="H46" s="2">
        <v>3.1688464000000001E-5</v>
      </c>
      <c r="L46" s="4">
        <f t="shared" si="23"/>
        <v>28.71911570996977</v>
      </c>
      <c r="M46">
        <v>3</v>
      </c>
      <c r="N46">
        <v>4</v>
      </c>
      <c r="O46">
        <f t="shared" si="25"/>
        <v>1722966.1252481111</v>
      </c>
      <c r="P46">
        <f t="shared" si="26"/>
        <v>0.38775914799760547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2030</v>
      </c>
      <c r="B47" s="59" t="s">
        <v>34</v>
      </c>
      <c r="C47" s="59" t="s">
        <v>72</v>
      </c>
      <c r="D47" s="60">
        <v>-8.2284810999999998</v>
      </c>
      <c r="E47" s="60">
        <v>0.14376558</v>
      </c>
      <c r="F47" s="60">
        <v>-4.7034947999999996</v>
      </c>
      <c r="G47" s="66"/>
      <c r="H47" s="59">
        <v>7.1390145000000001E-4</v>
      </c>
      <c r="L47" s="4">
        <f t="shared" si="23"/>
        <v>22.489531260722259</v>
      </c>
      <c r="M47">
        <v>5</v>
      </c>
      <c r="N47">
        <v>4</v>
      </c>
      <c r="O47">
        <f t="shared" si="25"/>
        <v>76478.553213674299</v>
      </c>
      <c r="P47">
        <f t="shared" si="26"/>
        <v>1.7211747926822098E-2</v>
      </c>
      <c r="R47" s="26" t="s">
        <v>37</v>
      </c>
      <c r="S47" s="27"/>
      <c r="T47" s="28"/>
    </row>
    <row r="48" spans="1:21" ht="17" thickTop="1" x14ac:dyDescent="0.2">
      <c r="A48">
        <v>2031</v>
      </c>
      <c r="B48" t="s">
        <v>34</v>
      </c>
      <c r="C48" t="s">
        <v>75</v>
      </c>
      <c r="D48" s="78">
        <v>-5.988143</v>
      </c>
      <c r="E48" s="78">
        <v>-6.2868440999999997</v>
      </c>
      <c r="F48" s="78">
        <v>1.8116817999999999</v>
      </c>
      <c r="G48" s="4"/>
      <c r="H48" s="2">
        <v>1.0252934E-20</v>
      </c>
      <c r="R48" s="29">
        <f>$P22*D22+$P23*D23+$P24*D24</f>
        <v>-0.93814581000087138</v>
      </c>
      <c r="S48" s="30">
        <f>$P22*E22+$P23*E23+$P24*E24</f>
        <v>0.62150418000027563</v>
      </c>
      <c r="T48" s="31">
        <f>$P22*F22+$P23*F23+$P24*F24</f>
        <v>-0.31781633000016979</v>
      </c>
    </row>
    <row r="49" spans="1:21" x14ac:dyDescent="0.2"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2030</v>
      </c>
      <c r="C50" t="s">
        <v>92</v>
      </c>
      <c r="G50" s="4"/>
      <c r="R50" s="29">
        <f>$P27*D27+$P28*D28+$P29*D29</f>
        <v>-4.5951549399965907</v>
      </c>
      <c r="S50" s="30">
        <f>$P27*E27+$P28*E28+$P29*E29</f>
        <v>2.8959871799984716</v>
      </c>
      <c r="T50" s="31">
        <f>$P27*F27+$P28*F28+$P29*F29</f>
        <v>-1.9059051999981453</v>
      </c>
      <c r="U50" s="4"/>
    </row>
    <row r="51" spans="1:21" x14ac:dyDescent="0.2">
      <c r="A51" s="11">
        <v>2030</v>
      </c>
      <c r="C51" s="41" t="s">
        <v>23</v>
      </c>
      <c r="D51" s="42">
        <v>-0.93814581000087138</v>
      </c>
      <c r="E51" s="42">
        <v>0.62150418000027563</v>
      </c>
      <c r="F51" s="42">
        <v>-0.31781633000016979</v>
      </c>
      <c r="G51" s="22"/>
      <c r="H51" s="44">
        <f t="shared" ref="H51:J55" si="27">EXP(D51)</f>
        <v>0.39135280549270518</v>
      </c>
      <c r="I51" s="44">
        <f t="shared" si="27"/>
        <v>1.8617263082494151</v>
      </c>
      <c r="J51" s="122">
        <f t="shared" si="27"/>
        <v>0.72773643949209099</v>
      </c>
      <c r="R51" s="29" t="s">
        <v>53</v>
      </c>
      <c r="S51" s="30"/>
      <c r="T51" s="31"/>
    </row>
    <row r="52" spans="1:21" x14ac:dyDescent="0.2">
      <c r="A52" s="11">
        <v>2030</v>
      </c>
      <c r="C52" s="24" t="s">
        <v>24</v>
      </c>
      <c r="D52" s="19">
        <v>-4.862558878485248</v>
      </c>
      <c r="E52" s="19">
        <v>-2.6161219151586237</v>
      </c>
      <c r="F52" s="19">
        <v>-1.7846684245988453</v>
      </c>
      <c r="G52" s="14"/>
      <c r="H52" s="45">
        <f t="shared" si="27"/>
        <v>7.7306766975660359E-3</v>
      </c>
      <c r="I52" s="45">
        <f t="shared" si="27"/>
        <v>7.3085746675419963E-2</v>
      </c>
      <c r="J52" s="123">
        <f t="shared" si="27"/>
        <v>0.1678527076030121</v>
      </c>
      <c r="R52" s="29">
        <f>$P32*D32+$P33*D33+$P34*D34+$P35*D35</f>
        <v>-4.862558878485248</v>
      </c>
      <c r="S52" s="30">
        <f>$P32*E32+$P33*E33+$P34*E34+$P35*E35</f>
        <v>-2.6161219151586237</v>
      </c>
      <c r="T52" s="31">
        <f>$P32*F32+$P33*F33+$P34*F34+$P35*F35</f>
        <v>-1.7846684245988453</v>
      </c>
    </row>
    <row r="53" spans="1:21" x14ac:dyDescent="0.2">
      <c r="A53" s="11">
        <v>2030</v>
      </c>
      <c r="C53" s="24" t="s">
        <v>25</v>
      </c>
      <c r="D53" s="43">
        <v>-3.4342114111448114</v>
      </c>
      <c r="E53" s="43">
        <v>3.8930287384050528</v>
      </c>
      <c r="F53" s="43">
        <v>-1.5383787828324433</v>
      </c>
      <c r="H53" s="45">
        <f t="shared" si="27"/>
        <v>3.2250832853960312E-2</v>
      </c>
      <c r="I53" s="45">
        <f t="shared" si="27"/>
        <v>49.059249366877772</v>
      </c>
      <c r="J53" s="123">
        <f t="shared" si="27"/>
        <v>0.21472894163508255</v>
      </c>
      <c r="R53" s="29" t="s">
        <v>54</v>
      </c>
      <c r="S53" s="32"/>
      <c r="T53" s="33"/>
    </row>
    <row r="54" spans="1:21" x14ac:dyDescent="0.2">
      <c r="A54" s="11">
        <v>2030</v>
      </c>
      <c r="C54" s="24" t="s">
        <v>26</v>
      </c>
      <c r="D54" s="19">
        <v>-9.1440990558166053</v>
      </c>
      <c r="E54" s="19">
        <v>1.0097553619844928</v>
      </c>
      <c r="F54" s="19">
        <v>-3.6254492669937912</v>
      </c>
      <c r="H54" s="45">
        <f t="shared" si="27"/>
        <v>1.0684845286407242E-4</v>
      </c>
      <c r="I54" s="45">
        <f t="shared" si="27"/>
        <v>2.7449294187855622</v>
      </c>
      <c r="J54" s="123">
        <f t="shared" si="27"/>
        <v>2.6637127465543205E-2</v>
      </c>
      <c r="R54" s="34">
        <f>$P38*D38+$P39*D39+$P40*D40+$P41*D41</f>
        <v>-3.4342114111448114</v>
      </c>
      <c r="S54" s="35">
        <f>$P38*E38+$P39*E39+$P40*E40+$P41*E41</f>
        <v>3.8930287384050528</v>
      </c>
      <c r="T54" s="99">
        <f>$P38*F38+$P39*F39+$P40*F40+$P41*F41</f>
        <v>-1.5383787828324433</v>
      </c>
    </row>
    <row r="55" spans="1:21" x14ac:dyDescent="0.2">
      <c r="A55" s="11">
        <v>2030</v>
      </c>
      <c r="C55" s="24" t="s">
        <v>27</v>
      </c>
      <c r="D55" s="19">
        <v>-4.5951549399965907</v>
      </c>
      <c r="E55" s="19">
        <v>2.8959871799984716</v>
      </c>
      <c r="F55" s="19">
        <v>-1.9059051999981453</v>
      </c>
      <c r="H55" s="45">
        <f t="shared" si="27"/>
        <v>1.0100655664178193E-2</v>
      </c>
      <c r="I55" s="45">
        <f t="shared" si="27"/>
        <v>18.101361926489325</v>
      </c>
      <c r="J55" s="123">
        <f t="shared" si="27"/>
        <v>0.14868798931959387</v>
      </c>
      <c r="R55" s="29" t="s">
        <v>55</v>
      </c>
      <c r="S55" s="32"/>
      <c r="T55" s="33"/>
    </row>
    <row r="56" spans="1:21" ht="17" thickBot="1" x14ac:dyDescent="0.25">
      <c r="A56" s="11">
        <v>2030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-9.1440990558166053</v>
      </c>
      <c r="S56" s="37">
        <f>$P44*E44+$P45*E45+$P46*E46+$P47*E47</f>
        <v>1.0097553619844928</v>
      </c>
      <c r="T56" s="116">
        <f>$P44*F44+$P45*F45+$P46*F46+$P47*F47</f>
        <v>-3.6254492669937912</v>
      </c>
      <c r="U56" s="4"/>
    </row>
    <row r="57" spans="1:21" x14ac:dyDescent="0.2">
      <c r="A57" s="11">
        <v>2030</v>
      </c>
      <c r="C57" s="24" t="s">
        <v>5</v>
      </c>
      <c r="D57" s="19">
        <f>AVERAGE(D51:D55)</f>
        <v>-4.5948340190888253</v>
      </c>
      <c r="E57" s="19">
        <f t="shared" ref="E57:F57" si="28">AVERAGE(E51:E55)</f>
        <v>1.1608307090459338</v>
      </c>
      <c r="F57" s="19">
        <f t="shared" si="28"/>
        <v>-1.8344436008846792</v>
      </c>
      <c r="G57" t="s">
        <v>46</v>
      </c>
      <c r="H57" s="45">
        <f>AVERAGE(H51:H55)</f>
        <v>8.8308363832254752E-2</v>
      </c>
      <c r="I57" s="45">
        <f t="shared" ref="I57:J57" si="29">AVERAGE(I51:I55)</f>
        <v>14.368070553415498</v>
      </c>
      <c r="J57" s="123">
        <f t="shared" si="29"/>
        <v>0.25712864110306455</v>
      </c>
    </row>
    <row r="58" spans="1:21" x14ac:dyDescent="0.2">
      <c r="A58" s="11">
        <v>2030</v>
      </c>
      <c r="C58" s="24" t="s">
        <v>6</v>
      </c>
      <c r="D58" s="19">
        <f>STDEV(D51:D55)</f>
        <v>2.978502248374026</v>
      </c>
      <c r="E58" s="19">
        <f t="shared" ref="E58:F58" si="30">STDEV(E51:E55)</f>
        <v>2.5027356053541783</v>
      </c>
      <c r="F58" s="19">
        <f t="shared" si="30"/>
        <v>1.1835432268865362</v>
      </c>
      <c r="G58" t="s">
        <v>47</v>
      </c>
      <c r="H58" s="45">
        <f>STDEV(H51:H55)</f>
        <v>0.16982866144792541</v>
      </c>
      <c r="I58" s="45">
        <f t="shared" ref="I58:J58" si="31">STDEV(I51:I55)</f>
        <v>20.695820826817524</v>
      </c>
      <c r="J58" s="123">
        <f t="shared" si="31"/>
        <v>0.27208699874304326</v>
      </c>
    </row>
    <row r="59" spans="1:21" ht="17" thickBot="1" x14ac:dyDescent="0.25">
      <c r="A59">
        <v>2030</v>
      </c>
      <c r="C59" s="25" t="s">
        <v>28</v>
      </c>
      <c r="D59" s="20">
        <f>SQRT(EXP(D58^2)-1)</f>
        <v>84.408461320176073</v>
      </c>
      <c r="E59" s="20">
        <f t="shared" ref="E59:F59" si="32">SQRT(EXP(E58^2)-1)</f>
        <v>22.894340495243274</v>
      </c>
      <c r="F59" s="20">
        <f t="shared" si="32"/>
        <v>1.7488116592429348</v>
      </c>
      <c r="G59" s="16" t="s">
        <v>28</v>
      </c>
      <c r="H59" s="47">
        <f>H58/H57</f>
        <v>1.9231322388728853</v>
      </c>
      <c r="I59" s="47">
        <f t="shared" ref="I59:J59" si="33">I58/I57</f>
        <v>1.440403619252679</v>
      </c>
      <c r="J59" s="125">
        <f t="shared" si="33"/>
        <v>1.0581746069819697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C62" s="41" t="s">
        <v>23</v>
      </c>
      <c r="D62" s="42">
        <v>-1.01548149</v>
      </c>
      <c r="E62" s="42">
        <v>0.44514935999999999</v>
      </c>
      <c r="F62" s="42">
        <v>-0.31252898000000001</v>
      </c>
      <c r="G62" s="114">
        <f>H25</f>
        <v>2.3285021999999998E-18</v>
      </c>
      <c r="H62" s="44">
        <f t="shared" ref="H62:J66" si="34">EXP(D62)</f>
        <v>0.36222797868816131</v>
      </c>
      <c r="I62" s="44">
        <f t="shared" si="34"/>
        <v>1.5607232880552102</v>
      </c>
      <c r="J62" s="122">
        <f t="shared" si="34"/>
        <v>0.73159442703293209</v>
      </c>
      <c r="O62" s="92">
        <v>24.466000000000001</v>
      </c>
      <c r="P62" s="85">
        <v>9635.0349999999999</v>
      </c>
      <c r="Q62">
        <v>6.0100000000000001E-2</v>
      </c>
      <c r="R62" s="55">
        <f>(P62/701.7-Q62*24)*701.7</f>
        <v>8622.9029200000004</v>
      </c>
    </row>
    <row r="63" spans="1:21" x14ac:dyDescent="0.2">
      <c r="C63" s="24" t="s">
        <v>24</v>
      </c>
      <c r="D63" s="19">
        <v>-4.7316989999999999</v>
      </c>
      <c r="E63" s="19">
        <v>-2.6373400999999999</v>
      </c>
      <c r="F63" s="19">
        <v>-1.5385247</v>
      </c>
      <c r="G63" s="115">
        <f>H36</f>
        <v>6.8235380999999993E-21</v>
      </c>
      <c r="H63" s="45">
        <f t="shared" si="34"/>
        <v>8.8114875974686976E-3</v>
      </c>
      <c r="I63" s="45">
        <f t="shared" si="34"/>
        <v>7.1551336064170024E-2</v>
      </c>
      <c r="J63" s="123">
        <f t="shared" si="34"/>
        <v>0.21469761128200049</v>
      </c>
      <c r="O63" s="39">
        <v>24.210999999999999</v>
      </c>
      <c r="P63" s="86">
        <v>1424.587</v>
      </c>
      <c r="Q63">
        <v>6.2399999999999997E-2</v>
      </c>
      <c r="R63" s="56">
        <f t="shared" ref="R63:R66" si="35">(P63/701.7-Q63*24)*701.7</f>
        <v>373.72108000000009</v>
      </c>
    </row>
    <row r="64" spans="1:21" x14ac:dyDescent="0.2">
      <c r="C64" s="24" t="s">
        <v>25</v>
      </c>
      <c r="D64" s="43">
        <v>-3.3160848999999999</v>
      </c>
      <c r="E64" s="43">
        <v>3.8209369999999998</v>
      </c>
      <c r="F64" s="43">
        <v>-1.5236788000000001</v>
      </c>
      <c r="G64" s="2">
        <f>H42</f>
        <v>2.6752557999999999E-17</v>
      </c>
      <c r="H64" s="45">
        <f t="shared" si="34"/>
        <v>3.6294651143040937E-2</v>
      </c>
      <c r="I64" s="45">
        <f t="shared" si="34"/>
        <v>45.646959489840185</v>
      </c>
      <c r="J64" s="123">
        <f t="shared" si="34"/>
        <v>0.21790876782557198</v>
      </c>
      <c r="O64" s="39">
        <v>21.053000000000001</v>
      </c>
      <c r="P64" s="86">
        <v>2240.3069999999998</v>
      </c>
      <c r="Q64">
        <v>6.4399999999999999E-2</v>
      </c>
      <c r="R64" s="56">
        <f t="shared" si="35"/>
        <v>1155.7594799999997</v>
      </c>
    </row>
    <row r="65" spans="3:18" x14ac:dyDescent="0.2">
      <c r="C65" s="24" t="s">
        <v>26</v>
      </c>
      <c r="D65" s="19">
        <v>-5.988143</v>
      </c>
      <c r="E65" s="19">
        <v>-6.2868440999999997</v>
      </c>
      <c r="F65" s="19">
        <v>1.8116817999999999</v>
      </c>
      <c r="G65" s="2">
        <f>H48</f>
        <v>1.0252934E-20</v>
      </c>
      <c r="H65" s="45">
        <f t="shared" si="34"/>
        <v>2.5083176738956102E-3</v>
      </c>
      <c r="I65" s="45">
        <f t="shared" si="34"/>
        <v>1.8606226299266553E-3</v>
      </c>
      <c r="J65" s="123">
        <f t="shared" si="34"/>
        <v>6.1207326291199342</v>
      </c>
      <c r="O65" s="39">
        <v>22.507999999999999</v>
      </c>
      <c r="P65" s="86">
        <v>1153.761</v>
      </c>
      <c r="Q65">
        <v>7.3800000000000004E-2</v>
      </c>
      <c r="R65" s="56">
        <f t="shared" si="35"/>
        <v>-89.090040000000229</v>
      </c>
    </row>
    <row r="66" spans="3:18" ht="17" thickBot="1" x14ac:dyDescent="0.25">
      <c r="C66" s="24" t="s">
        <v>27</v>
      </c>
      <c r="D66" s="19">
        <v>-4.5588837</v>
      </c>
      <c r="E66" s="19">
        <v>2.7967711999999998</v>
      </c>
      <c r="F66" s="19">
        <v>-1.9350383</v>
      </c>
      <c r="G66" s="2">
        <f>H30</f>
        <v>7.7832954999999994E-24</v>
      </c>
      <c r="H66" s="45">
        <f t="shared" si="34"/>
        <v>1.0473744260771776E-2</v>
      </c>
      <c r="I66" s="45">
        <f t="shared" si="34"/>
        <v>16.39163592237054</v>
      </c>
      <c r="J66" s="123">
        <f t="shared" si="34"/>
        <v>0.14441873747997194</v>
      </c>
      <c r="O66" s="93">
        <v>21.346</v>
      </c>
      <c r="P66" s="87">
        <v>1315.7760000000001</v>
      </c>
      <c r="Q66">
        <v>6.5600000000000006E-2</v>
      </c>
      <c r="R66" s="57">
        <f t="shared" si="35"/>
        <v>211.01951999999977</v>
      </c>
    </row>
    <row r="67" spans="3:18" x14ac:dyDescent="0.2"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22.716799999999999</v>
      </c>
      <c r="P67" s="90">
        <f>AVERAGE(P62:P66)</f>
        <v>3153.8932</v>
      </c>
      <c r="R67" s="90">
        <f>AVERAGE(R62:R66)</f>
        <v>2054.8625919999999</v>
      </c>
    </row>
    <row r="68" spans="3:18" x14ac:dyDescent="0.2">
      <c r="C68" s="24" t="s">
        <v>5</v>
      </c>
      <c r="D68" s="19">
        <f>AVERAGE(D62:D66)</f>
        <v>-3.9220584179999998</v>
      </c>
      <c r="E68" s="19">
        <f t="shared" ref="E68:F68" si="36">AVERAGE(E62:E66)</f>
        <v>-0.37226532800000001</v>
      </c>
      <c r="F68" s="19">
        <f t="shared" si="36"/>
        <v>-0.69961779600000007</v>
      </c>
      <c r="G68" s="2">
        <f>GEOMEAN(G62:G66)</f>
        <v>3.2069534328525527E-20</v>
      </c>
      <c r="H68" s="45">
        <f>AVERAGE(H62:H66)</f>
        <v>8.406323587266766E-2</v>
      </c>
      <c r="I68" s="45">
        <f t="shared" ref="I68:J68" si="37">AVERAGE(I62:I66)</f>
        <v>12.734546131792007</v>
      </c>
      <c r="J68" s="123">
        <f t="shared" si="37"/>
        <v>1.4858704345480822</v>
      </c>
      <c r="N68" t="s">
        <v>47</v>
      </c>
      <c r="O68" s="90">
        <f>STDEV(O62:O66)</f>
        <v>1.5798144511302581</v>
      </c>
      <c r="P68" s="90">
        <f>STDEV(P62:P66)</f>
        <v>3647.2435608384044</v>
      </c>
      <c r="R68" s="90">
        <f>STDEV(R62:R66)</f>
        <v>3700.340089168636</v>
      </c>
    </row>
    <row r="69" spans="3:18" x14ac:dyDescent="0.2">
      <c r="C69" s="24" t="s">
        <v>6</v>
      </c>
      <c r="D69" s="19">
        <f>STDEV(D62:D66)</f>
        <v>1.8805028020913075</v>
      </c>
      <c r="E69" s="19">
        <f t="shared" ref="E69:F69" si="38">STDEV(E62:E66)</f>
        <v>4.1354174766414129</v>
      </c>
      <c r="F69" s="19">
        <f t="shared" si="38"/>
        <v>1.5301608220982863</v>
      </c>
      <c r="G69" t="s">
        <v>47</v>
      </c>
      <c r="H69" s="45">
        <f>STDEV(H62:H66)</f>
        <v>0.15603437554691343</v>
      </c>
      <c r="I69" s="45">
        <f t="shared" ref="I69:J69" si="39">STDEV(I62:I66)</f>
        <v>19.646426476604166</v>
      </c>
      <c r="J69" s="123">
        <f t="shared" si="39"/>
        <v>2.6016331240510882</v>
      </c>
      <c r="N69" t="s">
        <v>82</v>
      </c>
      <c r="O69" s="89">
        <f>O68/O67</f>
        <v>6.9543881670405081E-2</v>
      </c>
      <c r="P69" s="89">
        <f>P68/P67</f>
        <v>1.1564258297771162</v>
      </c>
      <c r="R69" s="89">
        <f>R68/R67</f>
        <v>1.8007725205445932</v>
      </c>
    </row>
    <row r="70" spans="3:18" ht="17" thickBot="1" x14ac:dyDescent="0.25">
      <c r="C70" s="25" t="s">
        <v>28</v>
      </c>
      <c r="D70" s="20">
        <f>SQRT(EXP(D69^2)-1)</f>
        <v>5.7740203422863736</v>
      </c>
      <c r="E70" s="20">
        <f t="shared" ref="E70:F70" si="40">SQRT(EXP(E69^2)-1)</f>
        <v>5171.0902965883879</v>
      </c>
      <c r="F70" s="20">
        <f t="shared" si="40"/>
        <v>3.065240410995508</v>
      </c>
      <c r="G70" s="16" t="s">
        <v>28</v>
      </c>
      <c r="H70" s="47">
        <f>H69/H68</f>
        <v>1.8561547616756267</v>
      </c>
      <c r="I70" s="47">
        <f t="shared" ref="I70:J70" si="41">I69/I68</f>
        <v>1.5427661318495314</v>
      </c>
      <c r="J70" s="125">
        <f t="shared" si="41"/>
        <v>1.7509151966149443</v>
      </c>
    </row>
    <row r="71" spans="3:18" ht="17" thickBot="1" x14ac:dyDescent="0.25"/>
    <row r="72" spans="3:18" x14ac:dyDescent="0.2">
      <c r="O72" s="8">
        <f>LN(O62)</f>
        <v>3.1972843986247246</v>
      </c>
      <c r="P72" s="91">
        <f>LN(P62)</f>
        <v>9.1731612134313867</v>
      </c>
    </row>
    <row r="73" spans="3:18" x14ac:dyDescent="0.2">
      <c r="O73" s="11">
        <f t="shared" ref="O73:P76" si="42">LN(O63)</f>
        <v>3.1868070753426951</v>
      </c>
      <c r="P73" s="10">
        <f t="shared" si="42"/>
        <v>7.2616372261340922</v>
      </c>
    </row>
    <row r="74" spans="3:18" x14ac:dyDescent="0.2">
      <c r="O74" s="11">
        <f t="shared" si="42"/>
        <v>3.0470430677884184</v>
      </c>
      <c r="P74" s="10">
        <f t="shared" si="42"/>
        <v>7.714368189029531</v>
      </c>
    </row>
    <row r="75" spans="3:18" x14ac:dyDescent="0.2">
      <c r="O75" s="11">
        <f t="shared" si="42"/>
        <v>3.1138708015710326</v>
      </c>
      <c r="P75" s="10">
        <f t="shared" si="42"/>
        <v>7.0507823198994561</v>
      </c>
    </row>
    <row r="76" spans="3:18" ht="17" thickBot="1" x14ac:dyDescent="0.25">
      <c r="O76" s="15">
        <f t="shared" si="42"/>
        <v>3.0608643684917731</v>
      </c>
      <c r="P76" s="17">
        <f t="shared" si="42"/>
        <v>7.1821818846314684</v>
      </c>
    </row>
    <row r="77" spans="3:18" x14ac:dyDescent="0.2">
      <c r="N77" t="s">
        <v>5</v>
      </c>
      <c r="O77" s="8">
        <f>AVERAGE(O72:O76)</f>
        <v>3.1211739423637286</v>
      </c>
      <c r="P77" s="55">
        <f>AVERAGE(P72:P76)</f>
        <v>7.6764261666251867</v>
      </c>
    </row>
    <row r="78" spans="3:18" x14ac:dyDescent="0.2">
      <c r="N78" t="s">
        <v>6</v>
      </c>
      <c r="O78" s="11">
        <f>STDEV(O72:O76)</f>
        <v>6.9437880202823835E-2</v>
      </c>
      <c r="P78" s="56">
        <f>STDEV(P72:P76)</f>
        <v>0.87312841205991198</v>
      </c>
    </row>
    <row r="79" spans="3:18" ht="17" thickBot="1" x14ac:dyDescent="0.25">
      <c r="N79" t="s">
        <v>28</v>
      </c>
      <c r="O79" s="15">
        <f>SQRT(EXP(O78^2)-1)</f>
        <v>6.9521665095628654E-2</v>
      </c>
      <c r="P79" s="17">
        <f>SQRT(EXP(P78^2)-1)</f>
        <v>1.0692586162738889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98-3CAC-7842-846B-859D8660BB40}">
  <sheetPr codeName="Sheet17">
    <tabColor theme="9" tint="0.39997558519241921"/>
  </sheetPr>
  <dimension ref="A1:AB79"/>
  <sheetViews>
    <sheetView topLeftCell="A12" workbookViewId="0">
      <selection activeCell="A24" sqref="A24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2" ht="17" thickBot="1" x14ac:dyDescent="0.25">
      <c r="B1" t="s">
        <v>11</v>
      </c>
      <c r="C1" t="s">
        <v>10</v>
      </c>
      <c r="D1" t="s">
        <v>0</v>
      </c>
      <c r="E1" t="s">
        <v>1</v>
      </c>
      <c r="F1" t="s">
        <v>2</v>
      </c>
      <c r="G1" t="s">
        <v>7</v>
      </c>
      <c r="H1" t="s">
        <v>3</v>
      </c>
      <c r="I1" t="s">
        <v>17</v>
      </c>
      <c r="J1" t="s">
        <v>9</v>
      </c>
      <c r="K1" t="s">
        <v>16</v>
      </c>
      <c r="L1" t="s">
        <v>49</v>
      </c>
      <c r="M1" t="s">
        <v>41</v>
      </c>
      <c r="N1" t="s">
        <v>42</v>
      </c>
      <c r="O1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2" x14ac:dyDescent="0.2">
      <c r="A2">
        <v>2032</v>
      </c>
      <c r="B2" t="s">
        <v>12</v>
      </c>
      <c r="C2" t="s">
        <v>64</v>
      </c>
      <c r="D2" s="49">
        <v>-4.9789000000000003</v>
      </c>
      <c r="E2" s="49">
        <v>-1.9107000000000001</v>
      </c>
      <c r="F2" s="49">
        <v>-2.4660000000000002</v>
      </c>
      <c r="H2">
        <v>2.3554804999999998E-3</v>
      </c>
      <c r="L2" s="4">
        <f t="shared" ref="L2:L5" si="0">-2*LN(H2/M2) +2*N2</f>
        <v>23.07183437628716</v>
      </c>
      <c r="M2">
        <v>12</v>
      </c>
      <c r="N2">
        <v>3</v>
      </c>
      <c r="O2">
        <f t="shared" ref="O2:O5" si="1">1/EXP(-0.5*L2)</f>
        <v>102325.80701825045</v>
      </c>
      <c r="P2">
        <f>O2/SUM(O$2:O$9)</f>
        <v>0.11357554533086822</v>
      </c>
      <c r="Q2" s="55">
        <f>O2/(SUM(O$2:O$5))</f>
        <v>0.21142798912539398</v>
      </c>
      <c r="R2" s="4">
        <f>$P2*D2+$P3*D3+$P4*D4+$P5*D5+$P6*D6+$P7*D7+$P8*D8+$P9*D9</f>
        <v>-5.2322605240132694</v>
      </c>
      <c r="S2" s="4">
        <f t="shared" ref="S2:T2" si="2">$P2*E2+$P3*E3+$P4*E4+$P5*E5+$P6*E6+$P7*E7+$P8*E8+$P9*E9</f>
        <v>-1.4206003424269562</v>
      </c>
      <c r="T2" s="4">
        <f t="shared" si="2"/>
        <v>-2.5686573029158875</v>
      </c>
      <c r="U2" s="4">
        <v>0.5</v>
      </c>
      <c r="V2" s="4"/>
    </row>
    <row r="3" spans="1:22" x14ac:dyDescent="0.2">
      <c r="A3">
        <v>2032</v>
      </c>
      <c r="B3" t="s">
        <v>12</v>
      </c>
      <c r="C3" t="s">
        <v>65</v>
      </c>
      <c r="D3" s="49">
        <v>-5.2854999999999999</v>
      </c>
      <c r="E3" s="49">
        <v>-0.28549999999999998</v>
      </c>
      <c r="F3" s="49">
        <v>-3.274</v>
      </c>
      <c r="H3">
        <v>1.145163E-3</v>
      </c>
      <c r="L3" s="4">
        <f t="shared" si="0"/>
        <v>24.514229887634563</v>
      </c>
      <c r="M3">
        <v>12</v>
      </c>
      <c r="N3">
        <v>3</v>
      </c>
      <c r="O3">
        <f t="shared" si="1"/>
        <v>210473.48113609335</v>
      </c>
      <c r="P3">
        <f t="shared" ref="P3:P9" si="3">O3/SUM(O$2:O$9)</f>
        <v>0.23361301605424395</v>
      </c>
      <c r="Q3" s="56">
        <f t="shared" ref="Q3:Q4" si="4">O3/(SUM(O$2:O$5))</f>
        <v>0.43488525698007846</v>
      </c>
    </row>
    <row r="4" spans="1:22" x14ac:dyDescent="0.2">
      <c r="A4">
        <v>2032</v>
      </c>
      <c r="B4" t="s">
        <v>12</v>
      </c>
      <c r="C4" t="s">
        <v>66</v>
      </c>
      <c r="D4" s="49">
        <v>-5.1032272000000001</v>
      </c>
      <c r="E4" s="49">
        <v>-4.0690819999999999</v>
      </c>
      <c r="F4" s="49">
        <v>-2.5357850000000001E-2</v>
      </c>
      <c r="H4">
        <v>1.4837276E-3</v>
      </c>
      <c r="L4" s="4">
        <f t="shared" si="0"/>
        <v>23.996208717650507</v>
      </c>
      <c r="M4">
        <v>12</v>
      </c>
      <c r="N4">
        <v>3</v>
      </c>
      <c r="O4">
        <f t="shared" si="1"/>
        <v>162446.55897635926</v>
      </c>
      <c r="P4">
        <f t="shared" si="3"/>
        <v>0.18030599572571546</v>
      </c>
      <c r="Q4" s="56">
        <f t="shared" si="4"/>
        <v>0.33565090083858884</v>
      </c>
      <c r="R4" s="4">
        <f>$Q2*D2+$Q3*D3+$Q4*D4+$Q5*D5</f>
        <v>-5.1777376107965596</v>
      </c>
      <c r="S4" s="4">
        <f t="shared" ref="S4:T4" si="5">$Q2*E2+$Q3*E3+$Q4*E4+$Q5*E5</f>
        <v>-2.0185449652657983</v>
      </c>
      <c r="T4" s="4">
        <f t="shared" si="5"/>
        <v>-1.9157957746082448</v>
      </c>
      <c r="U4" s="4">
        <v>0.5</v>
      </c>
    </row>
    <row r="5" spans="1:22" ht="17" thickBot="1" x14ac:dyDescent="0.25">
      <c r="A5">
        <v>2032</v>
      </c>
      <c r="B5" t="s">
        <v>12</v>
      </c>
      <c r="C5" t="s">
        <v>77</v>
      </c>
      <c r="D5" s="49">
        <v>-6.2968999999999999</v>
      </c>
      <c r="E5" s="49">
        <v>-6.9095000000000004</v>
      </c>
      <c r="F5" s="49">
        <v>2.1019999999999999</v>
      </c>
      <c r="H5">
        <v>2.7612472999999998E-2</v>
      </c>
      <c r="L5" s="4">
        <f t="shared" si="0"/>
        <v>18.148788675684795</v>
      </c>
      <c r="M5">
        <v>12</v>
      </c>
      <c r="N5">
        <v>3</v>
      </c>
      <c r="O5">
        <f t="shared" si="1"/>
        <v>8728.8973746846987</v>
      </c>
      <c r="P5">
        <f t="shared" si="3"/>
        <v>9.6885556865452145E-3</v>
      </c>
      <c r="Q5" s="57">
        <f>O5/(SUM(O$2:O$5))</f>
        <v>1.8035853055938803E-2</v>
      </c>
      <c r="R5" s="4">
        <f>$Q6*D6+$Q7*D7+$Q8*D9+$Q9*D9</f>
        <v>-5.2232267290330627</v>
      </c>
      <c r="S5" s="4">
        <f t="shared" ref="S5:T5" si="6">$Q6*E6+$Q7*E7+$Q8*E9+$Q9*E9</f>
        <v>-1.1295166936738126</v>
      </c>
      <c r="T5" s="4">
        <f t="shared" si="6"/>
        <v>-2.5934834912161868</v>
      </c>
      <c r="U5" s="4">
        <v>0.5</v>
      </c>
    </row>
    <row r="6" spans="1:22" x14ac:dyDescent="0.2">
      <c r="A6">
        <v>2032</v>
      </c>
      <c r="B6" t="s">
        <v>12</v>
      </c>
      <c r="C6" t="s">
        <v>59</v>
      </c>
      <c r="D6" s="49">
        <v>-5.0857815073564803</v>
      </c>
      <c r="E6" s="49">
        <v>0.48144211832003803</v>
      </c>
      <c r="F6" s="49">
        <v>-2.1664896415046901</v>
      </c>
      <c r="H6">
        <v>7.8192608999999996E-3</v>
      </c>
      <c r="L6" s="4">
        <f>-2*LN(H6/M6) +2*N6</f>
        <v>20.672143785492299</v>
      </c>
      <c r="M6">
        <v>12</v>
      </c>
      <c r="N6">
        <v>3</v>
      </c>
      <c r="O6">
        <f>1/EXP(-0.5*L6)</f>
        <v>30824.709158668946</v>
      </c>
      <c r="P6">
        <f t="shared" si="3"/>
        <v>3.4213589458784534E-2</v>
      </c>
      <c r="Q6" s="55">
        <f>O6/SUM(O$6:O$9)</f>
        <v>7.3924678214702624E-2</v>
      </c>
    </row>
    <row r="7" spans="1:22" x14ac:dyDescent="0.2">
      <c r="A7">
        <v>2032</v>
      </c>
      <c r="B7" t="s">
        <v>12</v>
      </c>
      <c r="C7" t="s">
        <v>57</v>
      </c>
      <c r="D7" s="49">
        <v>-5.28238824301474</v>
      </c>
      <c r="E7" s="49">
        <v>-0.60920737426319405</v>
      </c>
      <c r="F7" s="49">
        <v>-3.2349247871053599</v>
      </c>
      <c r="H7">
        <v>1.1567259E-3</v>
      </c>
      <c r="L7" s="4">
        <f t="shared" ref="L7:L9" si="7">-2*LN(H7/M7) +2*N7</f>
        <v>24.49413682883209</v>
      </c>
      <c r="M7">
        <v>12</v>
      </c>
      <c r="N7">
        <v>3</v>
      </c>
      <c r="O7">
        <f>1/EXP(-0.5*L7)</f>
        <v>208369.53947192832</v>
      </c>
      <c r="P7">
        <f t="shared" si="3"/>
        <v>0.23127776623980312</v>
      </c>
      <c r="Q7" s="56">
        <f t="shared" ref="Q7:Q9" si="8">O7/SUM(O$6:O$9)</f>
        <v>0.49971764781034606</v>
      </c>
    </row>
    <row r="8" spans="1:22" x14ac:dyDescent="0.2">
      <c r="A8">
        <v>2032</v>
      </c>
      <c r="B8" t="s">
        <v>50</v>
      </c>
      <c r="C8" t="s">
        <v>58</v>
      </c>
      <c r="D8" s="49">
        <v>-5.3748986080955197</v>
      </c>
      <c r="E8" s="49">
        <v>-0.92001074599787902</v>
      </c>
      <c r="F8" s="49">
        <v>-3.9141458100656199</v>
      </c>
      <c r="H8" s="49">
        <v>1.5760793000000001E-3</v>
      </c>
      <c r="L8" s="4">
        <f t="shared" si="7"/>
        <v>23.875443242682874</v>
      </c>
      <c r="M8">
        <v>12</v>
      </c>
      <c r="N8">
        <v>3</v>
      </c>
      <c r="O8">
        <f>1/EXP(-0.5*L8)</f>
        <v>152927.86541784531</v>
      </c>
      <c r="P8">
        <f t="shared" si="3"/>
        <v>0.16974081336118424</v>
      </c>
      <c r="Q8" s="56">
        <f t="shared" si="8"/>
        <v>0.36675587701031648</v>
      </c>
    </row>
    <row r="9" spans="1:22" ht="17" thickBot="1" x14ac:dyDescent="0.25">
      <c r="A9">
        <v>2032</v>
      </c>
      <c r="B9" t="s">
        <v>12</v>
      </c>
      <c r="C9" t="s">
        <v>60</v>
      </c>
      <c r="D9" s="49">
        <v>-5.17771691413438</v>
      </c>
      <c r="E9" s="49">
        <v>-2.0186700598818601</v>
      </c>
      <c r="F9" s="49">
        <v>-1.9157094759006901</v>
      </c>
      <c r="H9">
        <v>9.6983039999999996E-3</v>
      </c>
      <c r="L9" s="4">
        <f t="shared" si="7"/>
        <v>20.241421807817716</v>
      </c>
      <c r="M9">
        <v>12</v>
      </c>
      <c r="N9">
        <v>3</v>
      </c>
      <c r="O9">
        <f>1/EXP(-0.5*L9)</f>
        <v>24852.432247767465</v>
      </c>
      <c r="P9">
        <f t="shared" si="3"/>
        <v>2.7584718142855319E-2</v>
      </c>
      <c r="Q9" s="57">
        <f t="shared" si="8"/>
        <v>5.9601796964634898E-2</v>
      </c>
    </row>
    <row r="10" spans="1:22" x14ac:dyDescent="0.2">
      <c r="H10" s="2"/>
      <c r="K10" s="2"/>
      <c r="L10" s="4"/>
    </row>
    <row r="11" spans="1:22" x14ac:dyDescent="0.2">
      <c r="H11" s="2"/>
      <c r="K11" s="2"/>
      <c r="L11" s="2"/>
    </row>
    <row r="12" spans="1:22" x14ac:dyDescent="0.2">
      <c r="A12">
        <v>2032</v>
      </c>
      <c r="B12" t="s">
        <v>19</v>
      </c>
      <c r="C12" t="s">
        <v>8</v>
      </c>
      <c r="D12" s="49">
        <v>-5.3272956999999996</v>
      </c>
      <c r="E12" s="49">
        <v>1.0268553600000001</v>
      </c>
      <c r="F12" s="49">
        <v>-3.8001624000000001</v>
      </c>
      <c r="G12" s="49">
        <v>0.20004169999999999</v>
      </c>
      <c r="H12">
        <v>1.7574501000000001E-3</v>
      </c>
      <c r="I12" s="7">
        <v>0.53396999999999994</v>
      </c>
      <c r="K12" s="4"/>
      <c r="L12" s="4">
        <f>-2*LN(H12/M12) +2*N12 +10</f>
        <v>35.657595954147325</v>
      </c>
      <c r="M12">
        <v>12</v>
      </c>
      <c r="N12">
        <v>4</v>
      </c>
      <c r="O12">
        <f>1/EXP(-0.5*L12)</f>
        <v>55328459.755929753</v>
      </c>
      <c r="P12">
        <f>O12/SUM(O$12:O$19)</f>
        <v>0.12890542892971193</v>
      </c>
      <c r="R12">
        <f>$P12*D12</f>
        <v>-0.68671733724390993</v>
      </c>
      <c r="S12">
        <f t="shared" ref="S12:U19" si="9">$P12*E12</f>
        <v>0.13236723062957378</v>
      </c>
      <c r="T12">
        <f t="shared" si="9"/>
        <v>-0.48986156417456356</v>
      </c>
      <c r="U12">
        <f t="shared" si="9"/>
        <v>2.5786461142328753E-2</v>
      </c>
    </row>
    <row r="13" spans="1:22" x14ac:dyDescent="0.2">
      <c r="A13">
        <v>2032</v>
      </c>
      <c r="B13" t="s">
        <v>19</v>
      </c>
      <c r="C13" t="s">
        <v>32</v>
      </c>
      <c r="D13" s="49">
        <v>-5.2963088999999997</v>
      </c>
      <c r="E13" s="49">
        <v>2.4721135300000001</v>
      </c>
      <c r="F13" s="49">
        <v>-3.8895170000000001</v>
      </c>
      <c r="G13" s="49">
        <v>0.20107381999999999</v>
      </c>
      <c r="H13" s="94">
        <v>2.7173848E-3</v>
      </c>
      <c r="I13" s="2"/>
      <c r="K13" s="4"/>
      <c r="L13" s="4">
        <f t="shared" ref="L13:L19" si="10">-2*LN(H13/M13) +2*N13 +10</f>
        <v>34.785983963119591</v>
      </c>
      <c r="M13">
        <v>12</v>
      </c>
      <c r="N13">
        <v>4</v>
      </c>
      <c r="O13">
        <f t="shared" ref="O13:O19" si="11">1/EXP(-0.5*L13)</f>
        <v>35783304.275089994</v>
      </c>
      <c r="P13">
        <f t="shared" ref="P13:P19" si="12">O13/SUM(O$12:O$19)</f>
        <v>8.3368707649746479E-2</v>
      </c>
      <c r="R13">
        <f t="shared" ref="R13:R19" si="13">$P13*D13</f>
        <v>-0.44154642830685031</v>
      </c>
      <c r="S13">
        <f t="shared" si="9"/>
        <v>0.20609691015955278</v>
      </c>
      <c r="T13">
        <f t="shared" si="9"/>
        <v>-0.32426400567171898</v>
      </c>
      <c r="U13">
        <f t="shared" si="9"/>
        <v>1.6763264515597745E-2</v>
      </c>
    </row>
    <row r="14" spans="1:22" x14ac:dyDescent="0.2">
      <c r="A14">
        <v>2032</v>
      </c>
      <c r="B14" t="s">
        <v>20</v>
      </c>
      <c r="C14" t="s">
        <v>8</v>
      </c>
      <c r="D14" s="49">
        <v>-5.4161617</v>
      </c>
      <c r="E14" s="49">
        <v>-0.73001344000000001</v>
      </c>
      <c r="F14" s="49">
        <v>-4.0283305</v>
      </c>
      <c r="G14" s="49">
        <v>0.20012720000000001</v>
      </c>
      <c r="H14" s="49">
        <v>1.4689314000000001E-3</v>
      </c>
      <c r="I14" s="7">
        <v>0.53027999999999997</v>
      </c>
      <c r="J14" s="49"/>
      <c r="K14" s="4"/>
      <c r="L14" s="4">
        <f t="shared" si="10"/>
        <v>36.016253462206222</v>
      </c>
      <c r="M14">
        <v>12</v>
      </c>
      <c r="N14">
        <v>4</v>
      </c>
      <c r="O14">
        <f t="shared" si="11"/>
        <v>66195744.151772194</v>
      </c>
      <c r="P14">
        <f t="shared" si="12"/>
        <v>0.15422426054958369</v>
      </c>
      <c r="R14">
        <f t="shared" si="13"/>
        <v>-0.83530353319947614</v>
      </c>
      <c r="S14">
        <f t="shared" si="9"/>
        <v>-0.11258578297525788</v>
      </c>
      <c r="T14">
        <f t="shared" si="9"/>
        <v>-0.62126629261183475</v>
      </c>
      <c r="U14">
        <f t="shared" si="9"/>
        <v>3.0864469435858646E-2</v>
      </c>
    </row>
    <row r="15" spans="1:22" x14ac:dyDescent="0.2">
      <c r="A15">
        <v>2032</v>
      </c>
      <c r="B15" t="s">
        <v>20</v>
      </c>
      <c r="C15" t="s">
        <v>31</v>
      </c>
      <c r="D15" s="49">
        <v>-5.3442347000000003</v>
      </c>
      <c r="E15" s="49">
        <v>-1.2169465800000001</v>
      </c>
      <c r="F15" s="49">
        <v>-3.9472499000000001</v>
      </c>
      <c r="G15" s="49">
        <v>0.20001716999999999</v>
      </c>
      <c r="H15" s="49">
        <v>2.1271698999999998E-3</v>
      </c>
      <c r="K15" s="4"/>
      <c r="L15" s="4">
        <f t="shared" si="10"/>
        <v>35.27573903595998</v>
      </c>
      <c r="M15">
        <v>12</v>
      </c>
      <c r="N15">
        <v>4</v>
      </c>
      <c r="O15">
        <f t="shared" si="11"/>
        <v>45711913.811353125</v>
      </c>
      <c r="P15">
        <f t="shared" si="12"/>
        <v>0.10650059450496407</v>
      </c>
      <c r="R15">
        <f t="shared" si="13"/>
        <v>-0.56916417272405839</v>
      </c>
      <c r="S15">
        <f t="shared" si="9"/>
        <v>-0.12960553425078283</v>
      </c>
      <c r="T15">
        <f t="shared" si="9"/>
        <v>-0.42038446100965998</v>
      </c>
      <c r="U15">
        <f t="shared" si="9"/>
        <v>2.1301947516200466E-2</v>
      </c>
    </row>
    <row r="16" spans="1:22" x14ac:dyDescent="0.2">
      <c r="A16">
        <v>2032</v>
      </c>
      <c r="B16" t="s">
        <v>29</v>
      </c>
      <c r="C16" t="s">
        <v>8</v>
      </c>
      <c r="D16" s="49">
        <v>-5.3653744000000003</v>
      </c>
      <c r="E16" s="49">
        <v>1.57522272</v>
      </c>
      <c r="F16" s="49">
        <v>-3.9412105999999998</v>
      </c>
      <c r="G16" s="49">
        <v>0.20068789000000001</v>
      </c>
      <c r="H16">
        <v>1.6789049E-3</v>
      </c>
      <c r="I16" s="7">
        <v>0.54019499999999998</v>
      </c>
      <c r="K16" s="4"/>
      <c r="L16" s="4">
        <f t="shared" si="10"/>
        <v>35.74904038627308</v>
      </c>
      <c r="M16">
        <v>12</v>
      </c>
      <c r="N16">
        <v>4</v>
      </c>
      <c r="O16">
        <f t="shared" si="11"/>
        <v>57916923.782225266</v>
      </c>
      <c r="P16">
        <f t="shared" si="12"/>
        <v>0.13493608778142507</v>
      </c>
      <c r="R16">
        <f t="shared" si="13"/>
        <v>-0.72398263101861093</v>
      </c>
      <c r="S16">
        <f t="shared" si="9"/>
        <v>0.21255439122121517</v>
      </c>
      <c r="T16">
        <f t="shared" si="9"/>
        <v>-0.53181153948668292</v>
      </c>
      <c r="U16">
        <f t="shared" si="9"/>
        <v>2.708003874170898E-2</v>
      </c>
    </row>
    <row r="17" spans="1:28" x14ac:dyDescent="0.2">
      <c r="A17">
        <v>2032</v>
      </c>
      <c r="B17" t="s">
        <v>29</v>
      </c>
      <c r="C17" t="s">
        <v>31</v>
      </c>
      <c r="D17" s="49">
        <v>-5.3476540000000004</v>
      </c>
      <c r="E17" s="49">
        <v>-5.60548571</v>
      </c>
      <c r="F17" s="49">
        <v>1.9341771000000001</v>
      </c>
      <c r="G17" s="49">
        <v>0.20020579999999999</v>
      </c>
      <c r="H17">
        <v>1.9107243E-3</v>
      </c>
      <c r="I17" s="2"/>
      <c r="K17" s="4"/>
      <c r="L17" s="4">
        <f t="shared" si="10"/>
        <v>35.490359087871241</v>
      </c>
      <c r="M17">
        <v>12</v>
      </c>
      <c r="N17">
        <v>4</v>
      </c>
      <c r="O17">
        <f t="shared" si="11"/>
        <v>50890129.53407494</v>
      </c>
      <c r="P17">
        <f t="shared" si="12"/>
        <v>0.11856491224980235</v>
      </c>
      <c r="R17">
        <f t="shared" si="13"/>
        <v>-0.63404412725230463</v>
      </c>
      <c r="S17">
        <f t="shared" si="9"/>
        <v>-0.66461392132367103</v>
      </c>
      <c r="T17">
        <f t="shared" si="9"/>
        <v>0.22932553813707721</v>
      </c>
      <c r="U17">
        <f t="shared" si="9"/>
        <v>2.3737383108901479E-2</v>
      </c>
    </row>
    <row r="18" spans="1:28" x14ac:dyDescent="0.2">
      <c r="A18">
        <v>2032</v>
      </c>
      <c r="B18" t="s">
        <v>30</v>
      </c>
      <c r="C18" t="s">
        <v>8</v>
      </c>
      <c r="D18" s="49">
        <v>-5.3722661</v>
      </c>
      <c r="E18" s="49">
        <v>-0.88566579000000001</v>
      </c>
      <c r="F18" s="49">
        <v>-3.8544971000000001</v>
      </c>
      <c r="G18" s="49">
        <v>0.20030869000000001</v>
      </c>
      <c r="H18">
        <v>1.4692768000000001E-3</v>
      </c>
      <c r="I18" s="7">
        <v>0.53957999999999995</v>
      </c>
      <c r="K18" s="4"/>
      <c r="L18" s="4">
        <f t="shared" si="10"/>
        <v>36.015783243653857</v>
      </c>
      <c r="M18">
        <v>12</v>
      </c>
      <c r="N18">
        <v>4</v>
      </c>
      <c r="O18">
        <f t="shared" si="11"/>
        <v>66180182.747665197</v>
      </c>
      <c r="P18">
        <f t="shared" si="12"/>
        <v>0.15418800525746079</v>
      </c>
      <c r="R18">
        <f t="shared" si="13"/>
        <v>-0.82833899367127839</v>
      </c>
      <c r="S18">
        <f t="shared" si="9"/>
        <v>-0.13655904148487316</v>
      </c>
      <c r="T18">
        <f t="shared" si="9"/>
        <v>-0.59431721911966739</v>
      </c>
      <c r="U18">
        <f t="shared" si="9"/>
        <v>3.0885197346835085E-2</v>
      </c>
    </row>
    <row r="19" spans="1:28" ht="17" thickBot="1" x14ac:dyDescent="0.25">
      <c r="A19" s="16">
        <v>2032</v>
      </c>
      <c r="B19" s="16" t="s">
        <v>30</v>
      </c>
      <c r="C19" s="16" t="s">
        <v>31</v>
      </c>
      <c r="D19" s="63">
        <v>-5.3410162999999997</v>
      </c>
      <c r="E19" s="63">
        <v>-5.5450905600000002</v>
      </c>
      <c r="F19" s="63">
        <v>1.6137511</v>
      </c>
      <c r="G19" s="63">
        <v>0.20007159999999999</v>
      </c>
      <c r="H19" s="16">
        <v>1.89876E-3</v>
      </c>
      <c r="I19" s="16"/>
      <c r="J19" s="16"/>
      <c r="K19" s="65"/>
      <c r="L19" s="65">
        <f t="shared" si="10"/>
        <v>35.502921774466763</v>
      </c>
      <c r="M19" s="16">
        <v>12</v>
      </c>
      <c r="N19" s="16">
        <v>4</v>
      </c>
      <c r="O19" s="16">
        <f t="shared" si="11"/>
        <v>51210793.955478601</v>
      </c>
      <c r="P19" s="16">
        <f t="shared" si="12"/>
        <v>0.11931200307730558</v>
      </c>
      <c r="R19">
        <f t="shared" si="13"/>
        <v>-0.63724735322153925</v>
      </c>
      <c r="S19">
        <f t="shared" si="9"/>
        <v>-0.66159586195865816</v>
      </c>
      <c r="T19">
        <f t="shared" si="9"/>
        <v>0.19253987620920526</v>
      </c>
      <c r="U19">
        <f t="shared" si="9"/>
        <v>2.3870943354881449E-2</v>
      </c>
    </row>
    <row r="20" spans="1:28" x14ac:dyDescent="0.2">
      <c r="A20" s="11"/>
      <c r="I20" s="7"/>
      <c r="R20" t="s">
        <v>43</v>
      </c>
    </row>
    <row r="21" spans="1:28" x14ac:dyDescent="0.2">
      <c r="A21">
        <v>2032</v>
      </c>
      <c r="B21" t="s">
        <v>33</v>
      </c>
      <c r="I21" s="7"/>
      <c r="Q21" s="1" t="s">
        <v>5</v>
      </c>
      <c r="R21" s="12">
        <f>SUM(R12:R19)</f>
        <v>-5.356344576638028</v>
      </c>
      <c r="S21" s="12">
        <f t="shared" ref="S21:U21" si="14">SUM(S12:S19)</f>
        <v>-1.1539416099829014</v>
      </c>
      <c r="T21" s="12">
        <f t="shared" si="14"/>
        <v>-2.5600396677278456</v>
      </c>
      <c r="U21" s="12">
        <f t="shared" si="14"/>
        <v>0.20028970516231259</v>
      </c>
      <c r="W21" s="4"/>
      <c r="X21" s="4"/>
      <c r="Y21" s="4"/>
      <c r="Z21" s="4"/>
      <c r="AA21" s="4"/>
      <c r="AB21" s="4"/>
    </row>
    <row r="22" spans="1:28" x14ac:dyDescent="0.2">
      <c r="A22">
        <v>2032</v>
      </c>
      <c r="B22" t="s">
        <v>13</v>
      </c>
      <c r="C22" t="s">
        <v>8</v>
      </c>
      <c r="D22">
        <v>-4.5319322099999999</v>
      </c>
      <c r="E22">
        <v>1.74431341</v>
      </c>
      <c r="F22">
        <v>-1.69087364</v>
      </c>
      <c r="G22" s="78">
        <v>0.20020816</v>
      </c>
      <c r="H22">
        <v>1.5420688E-3</v>
      </c>
      <c r="I22" s="7">
        <v>0.61358999999999997</v>
      </c>
      <c r="J22" s="4"/>
      <c r="K22" s="4"/>
      <c r="L22" s="4">
        <f t="shared" ref="L22:L24" si="15">-2*LN(H22/M22) +2*N22</f>
        <v>25.108143858272271</v>
      </c>
      <c r="M22">
        <v>8</v>
      </c>
      <c r="N22">
        <v>4</v>
      </c>
      <c r="O22">
        <f>1/EXP(-0.5*L22)</f>
        <v>283246.2470320093</v>
      </c>
      <c r="P22">
        <f>O22/SUM(O$22:O$24)</f>
        <v>8.7015889540837686E-10</v>
      </c>
      <c r="Q22" s="1" t="s">
        <v>6</v>
      </c>
      <c r="R22" s="12">
        <f>STDEV(D12:D19)</f>
        <v>3.5079295893192489E-2</v>
      </c>
      <c r="S22" s="12">
        <f t="shared" ref="S22:U22" si="16">STDEV(E12:E19)</f>
        <v>3.0400558562819384</v>
      </c>
      <c r="T22" s="12">
        <f t="shared" si="16"/>
        <v>2.6334981063732736</v>
      </c>
      <c r="U22" s="12">
        <f t="shared" si="16"/>
        <v>3.7506250000833211E-4</v>
      </c>
    </row>
    <row r="23" spans="1:28" x14ac:dyDescent="0.2">
      <c r="A23">
        <v>2032</v>
      </c>
      <c r="B23" t="s">
        <v>13</v>
      </c>
      <c r="C23" t="s">
        <v>31</v>
      </c>
      <c r="D23">
        <v>-4.4189641799999997</v>
      </c>
      <c r="E23">
        <v>1.06935241</v>
      </c>
      <c r="F23">
        <v>-1.3680744899999999</v>
      </c>
      <c r="G23" s="78">
        <v>0.20023023000000001</v>
      </c>
      <c r="H23">
        <v>2.2037807E-3</v>
      </c>
      <c r="J23" s="4"/>
      <c r="K23" s="4"/>
      <c r="L23" s="4">
        <f t="shared" si="15"/>
        <v>24.394044870458579</v>
      </c>
      <c r="M23">
        <v>8</v>
      </c>
      <c r="N23">
        <v>4</v>
      </c>
      <c r="O23">
        <f>1/EXP(-0.5*L23)</f>
        <v>198198.12391729988</v>
      </c>
      <c r="P23">
        <f t="shared" ref="P23:P24" si="17">O23/SUM(O$22:O$24)</f>
        <v>6.088831269153598E-10</v>
      </c>
      <c r="Q23" s="1" t="s">
        <v>28</v>
      </c>
      <c r="R23" s="12">
        <f>SQRT(EXP(R22^2)-1)</f>
        <v>3.5090090428626874E-2</v>
      </c>
      <c r="S23" s="12">
        <f t="shared" ref="S23:U23" si="18">SQRT(EXP(S22^2)-1)</f>
        <v>101.58758751671714</v>
      </c>
      <c r="T23" s="12">
        <f t="shared" si="18"/>
        <v>32.045907745652762</v>
      </c>
      <c r="U23" s="129">
        <f t="shared" si="18"/>
        <v>3.7506251319503796E-4</v>
      </c>
    </row>
    <row r="24" spans="1:28" ht="17" thickBot="1" x14ac:dyDescent="0.25">
      <c r="A24" s="59">
        <v>2032</v>
      </c>
      <c r="B24" s="59" t="s">
        <v>13</v>
      </c>
      <c r="C24" s="59" t="s">
        <v>72</v>
      </c>
      <c r="D24" s="59">
        <v>-5.094703</v>
      </c>
      <c r="E24" s="59">
        <v>2.4538286</v>
      </c>
      <c r="F24" s="59">
        <v>-2.5214002</v>
      </c>
      <c r="G24" s="73"/>
      <c r="H24" s="61">
        <v>1.8511392999999999E-13</v>
      </c>
      <c r="I24" s="2"/>
      <c r="J24" s="4"/>
      <c r="K24" s="4"/>
      <c r="L24" s="4">
        <f t="shared" si="15"/>
        <v>66.832834420425883</v>
      </c>
      <c r="M24">
        <v>3</v>
      </c>
      <c r="N24">
        <v>3</v>
      </c>
      <c r="O24">
        <f>1/EXP(-0.5*L24)</f>
        <v>325510947607040.25</v>
      </c>
      <c r="P24">
        <f t="shared" si="17"/>
        <v>0.999999998520958</v>
      </c>
      <c r="Q24" s="1"/>
      <c r="R24" s="4"/>
      <c r="S24" s="4"/>
      <c r="T24" s="4"/>
      <c r="U24" s="4"/>
      <c r="W24" s="4"/>
      <c r="X24" s="4"/>
      <c r="Y24" s="4"/>
      <c r="Z24" s="4"/>
      <c r="AA24" s="4"/>
      <c r="AB24" s="4"/>
    </row>
    <row r="25" spans="1:28" ht="17" thickTop="1" x14ac:dyDescent="0.2">
      <c r="A25">
        <v>2032</v>
      </c>
      <c r="B25" t="s">
        <v>13</v>
      </c>
      <c r="C25" t="s">
        <v>75</v>
      </c>
      <c r="D25">
        <v>-5.2901132999999998</v>
      </c>
      <c r="E25">
        <v>2.7115116000000001</v>
      </c>
      <c r="F25">
        <v>-1.7080698000000001</v>
      </c>
      <c r="H25" s="2">
        <v>5.8605825999999999E-18</v>
      </c>
      <c r="I25" s="71"/>
      <c r="Q25" s="1"/>
      <c r="R25" s="4"/>
      <c r="S25" s="4"/>
      <c r="T25" s="4"/>
      <c r="U25" s="4"/>
    </row>
    <row r="26" spans="1:28" x14ac:dyDescent="0.2">
      <c r="G26" s="70"/>
      <c r="H26" s="70"/>
      <c r="I26" s="71"/>
      <c r="Q26" s="1"/>
      <c r="R26" s="4"/>
      <c r="S26" s="4"/>
      <c r="T26" s="4"/>
      <c r="U26" s="4"/>
    </row>
    <row r="27" spans="1:28" x14ac:dyDescent="0.2">
      <c r="A27">
        <v>2032</v>
      </c>
      <c r="B27" t="s">
        <v>14</v>
      </c>
      <c r="C27" t="s">
        <v>8</v>
      </c>
      <c r="D27">
        <v>-5.3277006800000004</v>
      </c>
      <c r="E27">
        <v>-1.62309619</v>
      </c>
      <c r="F27">
        <v>-5.9286736299999996</v>
      </c>
      <c r="G27">
        <v>0.20001034000000001</v>
      </c>
      <c r="H27">
        <v>8.1098152999999995E-4</v>
      </c>
      <c r="I27" s="7">
        <v>0.57384999999999997</v>
      </c>
      <c r="K27" s="4"/>
      <c r="L27" s="4">
        <f t="shared" ref="L27:L29" si="19">-2*LN(H27/M27) +2*N27</f>
        <v>26.628979711594141</v>
      </c>
      <c r="M27">
        <v>9</v>
      </c>
      <c r="N27">
        <v>4</v>
      </c>
      <c r="O27">
        <f>1/EXP(-0.5*L27)</f>
        <v>605911.88839812158</v>
      </c>
      <c r="P27">
        <f>O27/SUM(O$27:O$29)</f>
        <v>0.41888454961603883</v>
      </c>
      <c r="Q27" s="1"/>
      <c r="R27" s="50"/>
      <c r="S27" s="49"/>
      <c r="T27" s="49"/>
      <c r="U27" s="49"/>
    </row>
    <row r="28" spans="1:28" x14ac:dyDescent="0.2">
      <c r="A28">
        <v>2032</v>
      </c>
      <c r="B28" t="s">
        <v>14</v>
      </c>
      <c r="C28" t="s">
        <v>31</v>
      </c>
      <c r="D28">
        <v>-5.3886507200000002</v>
      </c>
      <c r="E28">
        <v>-3.4325352200000001</v>
      </c>
      <c r="F28">
        <v>-6.2107854400000004</v>
      </c>
      <c r="G28">
        <v>0.20028467</v>
      </c>
      <c r="H28">
        <v>7.9751023999999999E-4</v>
      </c>
      <c r="I28" s="71"/>
      <c r="K28" s="4"/>
      <c r="L28" s="4">
        <f t="shared" si="19"/>
        <v>26.662480921197073</v>
      </c>
      <c r="M28">
        <v>9</v>
      </c>
      <c r="N28">
        <v>4</v>
      </c>
      <c r="O28">
        <f>1/EXP(-0.5*L28)</f>
        <v>616146.75981878117</v>
      </c>
      <c r="P28">
        <f t="shared" ref="P28:P29" si="20">O28/SUM(O$27:O$29)</f>
        <v>0.42596021455596172</v>
      </c>
      <c r="R28" s="50"/>
      <c r="U28" s="49"/>
      <c r="V28" s="49"/>
    </row>
    <row r="29" spans="1:28" ht="17" thickBot="1" x14ac:dyDescent="0.25">
      <c r="A29" s="59">
        <v>2032</v>
      </c>
      <c r="B29" s="59" t="s">
        <v>14</v>
      </c>
      <c r="C29" s="59" t="s">
        <v>72</v>
      </c>
      <c r="D29" s="59">
        <v>-5.3620302129999997</v>
      </c>
      <c r="E29" s="59">
        <v>0.96510960599999995</v>
      </c>
      <c r="F29" s="59">
        <v>-11.0709</v>
      </c>
      <c r="G29" s="59"/>
      <c r="H29" s="61">
        <v>2.6848691999999997E-4</v>
      </c>
      <c r="I29" s="71"/>
      <c r="K29" s="4"/>
      <c r="L29" s="4">
        <f t="shared" si="19"/>
        <v>24.642641297907762</v>
      </c>
      <c r="M29">
        <v>3</v>
      </c>
      <c r="N29">
        <v>3</v>
      </c>
      <c r="O29">
        <f>1/EXP(-0.5*L29)</f>
        <v>224430.34010581585</v>
      </c>
      <c r="P29">
        <f t="shared" si="20"/>
        <v>0.15515523582799953</v>
      </c>
      <c r="Q29" s="50"/>
      <c r="R29" s="49"/>
      <c r="S29" s="49"/>
      <c r="T29" s="49"/>
      <c r="U29" s="49"/>
    </row>
    <row r="30" spans="1:28" ht="17" thickTop="1" x14ac:dyDescent="0.2">
      <c r="A30">
        <v>2032</v>
      </c>
      <c r="B30" t="s">
        <v>14</v>
      </c>
      <c r="C30" t="s">
        <v>75</v>
      </c>
      <c r="D30">
        <v>-5.2587701500000001</v>
      </c>
      <c r="E30">
        <v>-7.3005205399999999</v>
      </c>
      <c r="F30">
        <v>0.73261622999999998</v>
      </c>
      <c r="H30" s="2">
        <v>6.3372280000000001E-21</v>
      </c>
      <c r="I30" s="71"/>
      <c r="Q30" s="50"/>
      <c r="R30" s="49"/>
      <c r="S30" s="49"/>
      <c r="T30" s="49"/>
      <c r="U30" s="49"/>
    </row>
    <row r="31" spans="1:28" x14ac:dyDescent="0.2">
      <c r="A31" s="11"/>
      <c r="G31" s="70"/>
      <c r="H31" s="70"/>
      <c r="I31" s="71"/>
      <c r="Q31" s="50"/>
      <c r="R31" s="49"/>
      <c r="S31" s="49"/>
      <c r="T31" s="49"/>
      <c r="U31" s="49"/>
    </row>
    <row r="32" spans="1:28" x14ac:dyDescent="0.2">
      <c r="A32">
        <v>2032</v>
      </c>
      <c r="B32" t="s">
        <v>24</v>
      </c>
      <c r="C32" t="s">
        <v>36</v>
      </c>
      <c r="D32" s="49">
        <v>-5.0863570999999999</v>
      </c>
      <c r="E32" s="49">
        <v>-3.2594535699999998</v>
      </c>
      <c r="F32" s="49">
        <v>-1.8650773</v>
      </c>
      <c r="G32" s="78"/>
      <c r="H32" s="82">
        <v>1.4875910999999999E-7</v>
      </c>
      <c r="I32" s="71"/>
      <c r="L32" s="4">
        <f>-2*LN(H32) +2*N32</f>
        <v>39.441875101397024</v>
      </c>
      <c r="M32">
        <v>3</v>
      </c>
      <c r="N32">
        <v>4</v>
      </c>
      <c r="O32">
        <f t="shared" ref="O32:O35" si="21">1/EXP(-0.5*L32)</f>
        <v>367023908.87619758</v>
      </c>
      <c r="P32">
        <f>O32/SUM(O$32:$O$35)</f>
        <v>2.0146465809001558E-4</v>
      </c>
      <c r="Q32" s="50"/>
      <c r="R32" s="49"/>
      <c r="S32" s="49"/>
      <c r="T32" s="49"/>
      <c r="U32" s="49"/>
    </row>
    <row r="33" spans="1:21" x14ac:dyDescent="0.2">
      <c r="A33">
        <v>2032</v>
      </c>
      <c r="B33" t="s">
        <v>24</v>
      </c>
      <c r="C33" t="s">
        <v>35</v>
      </c>
      <c r="D33" s="49">
        <v>-5.0863570999999999</v>
      </c>
      <c r="E33" s="49">
        <v>-3.2594535699999998</v>
      </c>
      <c r="F33" s="49">
        <v>-1.8650773</v>
      </c>
      <c r="G33" s="78"/>
      <c r="H33" s="82">
        <v>1.4875910999999999E-7</v>
      </c>
      <c r="I33" s="71"/>
      <c r="K33" s="4"/>
      <c r="L33" s="4">
        <f t="shared" ref="L33:L47" si="22">-2*LN(H33) +2*N33</f>
        <v>39.441875101397024</v>
      </c>
      <c r="M33">
        <v>3</v>
      </c>
      <c r="N33">
        <v>4</v>
      </c>
      <c r="O33">
        <f t="shared" si="21"/>
        <v>367023908.87619758</v>
      </c>
      <c r="P33">
        <f>O33/SUM(O$32:$O$35)</f>
        <v>2.0146465809001558E-4</v>
      </c>
      <c r="Q33" s="50"/>
    </row>
    <row r="34" spans="1:21" x14ac:dyDescent="0.2">
      <c r="A34">
        <v>2032</v>
      </c>
      <c r="B34" t="s">
        <v>24</v>
      </c>
      <c r="C34" t="s">
        <v>45</v>
      </c>
      <c r="D34" s="49">
        <v>-5.0937453000000001</v>
      </c>
      <c r="E34" s="49">
        <v>0.47575191999999999</v>
      </c>
      <c r="F34" s="49">
        <v>-2.9218232</v>
      </c>
      <c r="G34" s="78"/>
      <c r="H34" s="82">
        <v>2.9981783999999999E-11</v>
      </c>
      <c r="I34" s="71"/>
      <c r="K34" s="4"/>
      <c r="L34" s="4">
        <f t="shared" si="22"/>
        <v>56.460862237373938</v>
      </c>
      <c r="M34">
        <v>3</v>
      </c>
      <c r="N34">
        <v>4</v>
      </c>
      <c r="O34">
        <f t="shared" si="21"/>
        <v>1821044072398.8999</v>
      </c>
      <c r="P34">
        <f>O34/SUM(O$32:$O$35)</f>
        <v>0.99959706313423435</v>
      </c>
      <c r="Q34" s="50"/>
    </row>
    <row r="35" spans="1:21" ht="17" thickBot="1" x14ac:dyDescent="0.25">
      <c r="A35" s="59">
        <v>2032</v>
      </c>
      <c r="B35" s="59" t="s">
        <v>24</v>
      </c>
      <c r="C35" s="59" t="s">
        <v>72</v>
      </c>
      <c r="D35" s="60">
        <v>-5.9102882000000001</v>
      </c>
      <c r="E35" s="60">
        <v>0.69476526999999999</v>
      </c>
      <c r="F35" s="60">
        <v>-4.7498051999999999</v>
      </c>
      <c r="G35" s="79"/>
      <c r="H35" s="83">
        <v>3.9697150000000004E-3</v>
      </c>
      <c r="I35" s="71"/>
      <c r="K35" s="4"/>
      <c r="L35" s="4">
        <f t="shared" si="22"/>
        <v>19.058121950546095</v>
      </c>
      <c r="M35">
        <v>5</v>
      </c>
      <c r="N35">
        <v>4</v>
      </c>
      <c r="O35">
        <f t="shared" si="21"/>
        <v>13753.669982138321</v>
      </c>
      <c r="P35">
        <f>O35/SUM(O$32:$O$35)</f>
        <v>7.5495856085197552E-9</v>
      </c>
      <c r="Q35" s="50"/>
    </row>
    <row r="36" spans="1:21" ht="17" thickTop="1" x14ac:dyDescent="0.2">
      <c r="A36">
        <v>2032</v>
      </c>
      <c r="B36" t="s">
        <v>24</v>
      </c>
      <c r="C36" t="s">
        <v>75</v>
      </c>
      <c r="D36" s="49">
        <v>-5.1171660499999998</v>
      </c>
      <c r="E36">
        <v>0.97418632999999999</v>
      </c>
      <c r="F36">
        <v>-2.7058700899999999</v>
      </c>
      <c r="H36" s="2">
        <v>2.8599376000000001E-21</v>
      </c>
      <c r="I36" s="70"/>
      <c r="K36" s="4"/>
      <c r="L36" s="4"/>
      <c r="Q36" s="50"/>
    </row>
    <row r="37" spans="1:21" x14ac:dyDescent="0.2">
      <c r="H37" s="2"/>
      <c r="I37" s="70"/>
      <c r="K37" s="4"/>
      <c r="L37" s="4"/>
      <c r="Q37" s="50"/>
      <c r="R37" s="50"/>
    </row>
    <row r="38" spans="1:21" x14ac:dyDescent="0.2">
      <c r="A38">
        <v>2032</v>
      </c>
      <c r="B38" t="s">
        <v>25</v>
      </c>
      <c r="C38" t="s">
        <v>36</v>
      </c>
      <c r="D38" s="49">
        <v>-5.3549156</v>
      </c>
      <c r="E38" s="49">
        <v>-0.76075558799999998</v>
      </c>
      <c r="F38" s="49">
        <v>-2.9440213000000002</v>
      </c>
      <c r="H38" s="2">
        <v>5.3778867000000002E-8</v>
      </c>
      <c r="I38" s="70"/>
      <c r="L38" s="4">
        <f t="shared" si="22"/>
        <v>41.476770507277756</v>
      </c>
      <c r="M38">
        <v>3</v>
      </c>
      <c r="N38">
        <v>4</v>
      </c>
      <c r="O38">
        <f t="shared" ref="O38:O41" si="23">1/EXP(-0.5*L38)</f>
        <v>1015234293.2985954</v>
      </c>
      <c r="P38">
        <f>O38/SUM(O$38:$O$41)</f>
        <v>3.7054039316962163E-5</v>
      </c>
      <c r="Q38" s="50"/>
      <c r="R38" s="50"/>
      <c r="S38" s="49"/>
      <c r="T38" s="49"/>
      <c r="U38" s="49"/>
    </row>
    <row r="39" spans="1:21" x14ac:dyDescent="0.2">
      <c r="A39">
        <v>2032</v>
      </c>
      <c r="B39" t="s">
        <v>25</v>
      </c>
      <c r="C39" t="s">
        <v>35</v>
      </c>
      <c r="D39" s="49">
        <v>-7.0977249000000002</v>
      </c>
      <c r="E39" s="49">
        <v>-4.8630824520000004</v>
      </c>
      <c r="F39" s="49">
        <v>-6.5350580999999996</v>
      </c>
      <c r="H39" s="2">
        <v>7.0785157999999997E-4</v>
      </c>
      <c r="I39" s="70"/>
      <c r="L39" s="4">
        <f t="shared" si="22"/>
        <v>22.506552238029872</v>
      </c>
      <c r="M39">
        <v>3</v>
      </c>
      <c r="N39">
        <v>4</v>
      </c>
      <c r="O39">
        <f t="shared" si="23"/>
        <v>77132.200556992815</v>
      </c>
      <c r="P39">
        <f>O39/SUM(O$38:$O$41)</f>
        <v>2.8151724295645173E-9</v>
      </c>
    </row>
    <row r="40" spans="1:21" x14ac:dyDescent="0.2">
      <c r="A40">
        <v>2032</v>
      </c>
      <c r="B40" t="s">
        <v>25</v>
      </c>
      <c r="C40" t="s">
        <v>45</v>
      </c>
      <c r="D40" s="49">
        <v>-5.3450411000000004</v>
      </c>
      <c r="E40" s="49">
        <v>1.0794932740000001</v>
      </c>
      <c r="F40" s="49">
        <v>-2.9876174</v>
      </c>
      <c r="H40" s="2">
        <v>1.9927980999999999E-12</v>
      </c>
      <c r="I40" s="70"/>
      <c r="L40" s="4">
        <f t="shared" si="22"/>
        <v>61.882962768791053</v>
      </c>
      <c r="M40">
        <v>3</v>
      </c>
      <c r="N40">
        <v>4</v>
      </c>
      <c r="O40">
        <f t="shared" si="23"/>
        <v>27397732882796.453</v>
      </c>
      <c r="P40">
        <f>O40/SUM(O$38:$O$41)</f>
        <v>0.99996294267827934</v>
      </c>
    </row>
    <row r="41" spans="1:21" ht="17" thickBot="1" x14ac:dyDescent="0.25">
      <c r="A41" s="59">
        <v>2032</v>
      </c>
      <c r="B41" s="59" t="s">
        <v>25</v>
      </c>
      <c r="C41" s="59" t="s">
        <v>72</v>
      </c>
      <c r="D41" s="60">
        <v>-6.4747941999999998</v>
      </c>
      <c r="E41" s="60">
        <v>3.5837058999999997E-2</v>
      </c>
      <c r="F41" s="60">
        <v>-5.7868173000000001</v>
      </c>
      <c r="G41" s="59"/>
      <c r="H41" s="79">
        <v>4.2649634999999998E-3</v>
      </c>
      <c r="I41" s="70"/>
      <c r="K41" s="4"/>
      <c r="L41" s="4">
        <f t="shared" si="22"/>
        <v>18.91464331221119</v>
      </c>
      <c r="M41">
        <v>5</v>
      </c>
      <c r="N41">
        <v>4</v>
      </c>
      <c r="O41">
        <f t="shared" si="23"/>
        <v>12801.551533358777</v>
      </c>
      <c r="P41">
        <f>O41/SUM(O$38:$O$41)</f>
        <v>4.6723125584537389E-10</v>
      </c>
    </row>
    <row r="42" spans="1:21" ht="17" thickTop="1" x14ac:dyDescent="0.2">
      <c r="A42">
        <v>2032</v>
      </c>
      <c r="B42" t="s">
        <v>25</v>
      </c>
      <c r="C42" t="s">
        <v>75</v>
      </c>
      <c r="D42">
        <v>-5.49838263</v>
      </c>
      <c r="E42">
        <v>0.58267455999999995</v>
      </c>
      <c r="F42">
        <v>-2.5862189899999999</v>
      </c>
      <c r="H42" s="2">
        <v>8.2155580999999995E-10</v>
      </c>
      <c r="I42" s="70"/>
      <c r="K42" s="4"/>
      <c r="L42" s="4"/>
    </row>
    <row r="43" spans="1:21" x14ac:dyDescent="0.2">
      <c r="I43" s="70"/>
      <c r="K43" s="4"/>
      <c r="L43" s="4"/>
    </row>
    <row r="44" spans="1:21" x14ac:dyDescent="0.2">
      <c r="A44">
        <v>2032</v>
      </c>
      <c r="B44" t="s">
        <v>34</v>
      </c>
      <c r="C44" t="s">
        <v>36</v>
      </c>
      <c r="D44" s="49">
        <v>-5.1833860999999999</v>
      </c>
      <c r="E44" s="49">
        <v>-3.8054014999999999</v>
      </c>
      <c r="F44" s="49">
        <v>-2.8486772</v>
      </c>
      <c r="H44" s="2">
        <v>2.371697E-7</v>
      </c>
      <c r="I44" s="70"/>
      <c r="K44" s="4"/>
      <c r="L44" s="4">
        <f t="shared" si="22"/>
        <v>38.50897983657174</v>
      </c>
      <c r="M44">
        <v>3</v>
      </c>
      <c r="N44">
        <v>4</v>
      </c>
      <c r="O44">
        <f>1/EXP(-0.5*L44)</f>
        <v>230207105.01022798</v>
      </c>
      <c r="P44">
        <f>O44/SUM(O$44:O$47)</f>
        <v>3.4338174041835464E-5</v>
      </c>
      <c r="U44" s="4"/>
    </row>
    <row r="45" spans="1:21" x14ac:dyDescent="0.2">
      <c r="A45">
        <v>2032</v>
      </c>
      <c r="B45" t="s">
        <v>34</v>
      </c>
      <c r="C45" t="s">
        <v>35</v>
      </c>
      <c r="D45" s="49">
        <v>-4.5372149999999998</v>
      </c>
      <c r="E45" s="49">
        <v>2.0606027</v>
      </c>
      <c r="F45" s="49">
        <v>-2.4166249</v>
      </c>
      <c r="G45" s="4"/>
      <c r="H45">
        <v>9.0861860000000002E-4</v>
      </c>
      <c r="I45" s="70"/>
      <c r="L45" s="4">
        <f t="shared" si="22"/>
        <v>22.007170267588261</v>
      </c>
      <c r="M45">
        <v>3</v>
      </c>
      <c r="N45">
        <v>4</v>
      </c>
      <c r="O45">
        <f t="shared" ref="O45:O47" si="24">1/EXP(-0.5*L45)</f>
        <v>60089.183770995027</v>
      </c>
      <c r="P45">
        <f t="shared" ref="P45:P47" si="25">O45/SUM(O$44:O$47)</f>
        <v>8.9630285314981425E-9</v>
      </c>
    </row>
    <row r="46" spans="1:21" ht="17" thickBot="1" x14ac:dyDescent="0.25">
      <c r="A46">
        <v>2032</v>
      </c>
      <c r="B46" t="s">
        <v>34</v>
      </c>
      <c r="C46" t="s">
        <v>45</v>
      </c>
      <c r="D46" s="49">
        <v>-5.1915651</v>
      </c>
      <c r="E46" s="49">
        <v>-4.823906</v>
      </c>
      <c r="F46" s="49">
        <v>-2.5700002</v>
      </c>
      <c r="G46" s="4"/>
      <c r="H46" s="2">
        <v>8.1442542000000006E-12</v>
      </c>
      <c r="L46" s="4">
        <f t="shared" si="22"/>
        <v>59.067416886888871</v>
      </c>
      <c r="M46">
        <v>3</v>
      </c>
      <c r="N46">
        <v>4</v>
      </c>
      <c r="O46">
        <f t="shared" si="24"/>
        <v>6703885793882.0439</v>
      </c>
      <c r="P46">
        <f t="shared" si="25"/>
        <v>0.99996564891723183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2032</v>
      </c>
      <c r="B47" s="59" t="s">
        <v>34</v>
      </c>
      <c r="C47" s="59" t="s">
        <v>72</v>
      </c>
      <c r="D47" s="60">
        <v>-5.9571417000000002</v>
      </c>
      <c r="E47" s="60">
        <v>-3.6313217999999998</v>
      </c>
      <c r="F47" s="60">
        <v>-5.6506069999999999</v>
      </c>
      <c r="G47" s="66"/>
      <c r="H47" s="59">
        <v>2.0640137000000002E-3</v>
      </c>
      <c r="L47" s="4">
        <f t="shared" si="22"/>
        <v>20.366205587575898</v>
      </c>
      <c r="M47">
        <v>5</v>
      </c>
      <c r="N47">
        <v>4</v>
      </c>
      <c r="O47">
        <f t="shared" si="24"/>
        <v>26452.416489844119</v>
      </c>
      <c r="P47">
        <f t="shared" si="25"/>
        <v>3.9456978585219131E-9</v>
      </c>
      <c r="R47" s="26" t="s">
        <v>37</v>
      </c>
      <c r="S47" s="27"/>
      <c r="T47" s="28"/>
    </row>
    <row r="48" spans="1:21" ht="17" thickTop="1" x14ac:dyDescent="0.2">
      <c r="A48">
        <v>2032</v>
      </c>
      <c r="B48" t="s">
        <v>34</v>
      </c>
      <c r="C48" t="s">
        <v>75</v>
      </c>
      <c r="D48">
        <v>-5.2168668</v>
      </c>
      <c r="E48">
        <v>-4.3921985000000001</v>
      </c>
      <c r="F48">
        <v>-1.9468993000000001</v>
      </c>
      <c r="G48" s="4"/>
      <c r="H48" s="2">
        <v>1.7100791999999999E-22</v>
      </c>
      <c r="R48" s="29">
        <f>$P22*D22+$P23*D23+$P24*D24</f>
        <v>-5.0947029990988542</v>
      </c>
      <c r="S48" s="30">
        <f>$P22*E22+$P23*E23+$P24*E24</f>
        <v>2.4538285985396251</v>
      </c>
      <c r="T48" s="31">
        <f>$P22*F22+$P23*F23+$P24*F24</f>
        <v>-2.5214001985750691</v>
      </c>
    </row>
    <row r="49" spans="1:21" x14ac:dyDescent="0.2"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2030</v>
      </c>
      <c r="C50" t="s">
        <v>92</v>
      </c>
      <c r="G50" s="4"/>
      <c r="R50" s="29">
        <f>$P27*D27+$P28*D28+$P29*D29</f>
        <v>-5.3589893789040755</v>
      </c>
      <c r="S50" s="30">
        <f>$P27*E27+$P28*E28+$P29*E29</f>
        <v>-1.9922715467949561</v>
      </c>
      <c r="T50" s="31">
        <f>$P27*F27+$P28*F28+$P29*F29</f>
        <v>-6.8466853822346794</v>
      </c>
      <c r="U50" s="4"/>
    </row>
    <row r="51" spans="1:21" x14ac:dyDescent="0.2">
      <c r="A51" s="11">
        <v>2030</v>
      </c>
      <c r="C51" s="41" t="s">
        <v>23</v>
      </c>
      <c r="D51" s="42">
        <v>-5.0947029990988542</v>
      </c>
      <c r="E51" s="42">
        <v>2.4538285985396251</v>
      </c>
      <c r="F51" s="42">
        <v>-2.5214001985750691</v>
      </c>
      <c r="G51" s="22"/>
      <c r="H51" s="44">
        <f t="shared" ref="H51:J55" si="26">EXP(D51)</f>
        <v>6.1291267207121041E-3</v>
      </c>
      <c r="I51" s="44">
        <f t="shared" si="26"/>
        <v>11.632798887002672</v>
      </c>
      <c r="J51" s="44">
        <f t="shared" si="26"/>
        <v>8.0347026158795853E-2</v>
      </c>
      <c r="R51" s="29" t="s">
        <v>53</v>
      </c>
      <c r="S51" s="30"/>
      <c r="T51" s="31"/>
    </row>
    <row r="52" spans="1:21" x14ac:dyDescent="0.2">
      <c r="A52" s="11">
        <v>2030</v>
      </c>
      <c r="C52" s="24" t="s">
        <v>24</v>
      </c>
      <c r="D52" s="19">
        <v>-5.0937423292421871</v>
      </c>
      <c r="E52" s="19">
        <v>0.47424689785958246</v>
      </c>
      <c r="F52" s="19">
        <v>-2.9213974198976436</v>
      </c>
      <c r="G52" s="14"/>
      <c r="H52" s="45">
        <f t="shared" si="26"/>
        <v>6.1350176171506513E-3</v>
      </c>
      <c r="I52" s="45">
        <f t="shared" si="26"/>
        <v>1.6068036544403284</v>
      </c>
      <c r="J52" s="45">
        <f t="shared" si="26"/>
        <v>5.3858371928425089E-2</v>
      </c>
      <c r="R52" s="29">
        <f>$P32*D32+$P33*D33+$P34*D34+$P35*D35</f>
        <v>-5.0937423292421871</v>
      </c>
      <c r="S52" s="30">
        <f>$P32*E32+$P33*E33+$P34*E34+$P35*E35</f>
        <v>0.47424689785958246</v>
      </c>
      <c r="T52" s="31">
        <f>$P32*F32+$P33*F33+$P34*F34+$P35*F35</f>
        <v>-2.9213974198976436</v>
      </c>
    </row>
    <row r="53" spans="1:21" x14ac:dyDescent="0.2">
      <c r="A53" s="11">
        <v>2030</v>
      </c>
      <c r="C53" s="24" t="s">
        <v>25</v>
      </c>
      <c r="D53" s="43">
        <v>-5.3450414713520749</v>
      </c>
      <c r="E53" s="43">
        <v>1.0794250681293103</v>
      </c>
      <c r="F53" s="43">
        <v>-2.9876157958829275</v>
      </c>
      <c r="H53" s="45">
        <f t="shared" si="26"/>
        <v>4.7717533101746092E-3</v>
      </c>
      <c r="I53" s="45">
        <f t="shared" si="26"/>
        <v>2.942987047526382</v>
      </c>
      <c r="J53" s="45">
        <f t="shared" si="26"/>
        <v>5.040747527861128E-2</v>
      </c>
      <c r="R53" s="29" t="s">
        <v>54</v>
      </c>
      <c r="S53" s="32"/>
      <c r="T53" s="33"/>
    </row>
    <row r="54" spans="1:21" x14ac:dyDescent="0.2">
      <c r="A54" s="11">
        <v>2030</v>
      </c>
      <c r="C54" s="24" t="s">
        <v>26</v>
      </c>
      <c r="D54" s="19">
        <v>-5.1915648163038508</v>
      </c>
      <c r="E54" s="19">
        <v>-4.8238709600035925</v>
      </c>
      <c r="F54" s="19">
        <v>-2.5700097800397641</v>
      </c>
      <c r="H54" s="45">
        <f t="shared" si="26"/>
        <v>5.563294466201291E-3</v>
      </c>
      <c r="I54" s="45">
        <f t="shared" si="26"/>
        <v>8.0356212885238053E-3</v>
      </c>
      <c r="J54" s="45">
        <f t="shared" si="26"/>
        <v>7.6534796906894159E-2</v>
      </c>
      <c r="R54" s="34">
        <f>$P38*D38+$P39*D39+$P40*D40+$P41*D41</f>
        <v>-5.3450414713520749</v>
      </c>
      <c r="S54" s="35">
        <f>$P38*E38+$P39*E39+$P40*E40+$P41*E41</f>
        <v>1.0794250681293103</v>
      </c>
      <c r="T54" s="99">
        <f>$P38*F38+$P39*F39+$P40*F40+$P41*F41</f>
        <v>-2.9876157958829275</v>
      </c>
    </row>
    <row r="55" spans="1:21" x14ac:dyDescent="0.2">
      <c r="A55" s="11">
        <v>2030</v>
      </c>
      <c r="C55" s="24" t="s">
        <v>27</v>
      </c>
      <c r="D55" s="19">
        <v>-5.2587701500000001</v>
      </c>
      <c r="E55" s="19">
        <v>-7.3005205399999999</v>
      </c>
      <c r="F55" s="19">
        <v>0.73261622999999998</v>
      </c>
      <c r="H55" s="45">
        <f t="shared" si="26"/>
        <v>5.2016980948545091E-3</v>
      </c>
      <c r="I55" s="45">
        <f t="shared" si="26"/>
        <v>6.7518722174655878E-4</v>
      </c>
      <c r="J55" s="45">
        <f t="shared" si="26"/>
        <v>2.0805166036195462</v>
      </c>
      <c r="R55" s="29" t="s">
        <v>55</v>
      </c>
      <c r="S55" s="32"/>
      <c r="T55" s="33"/>
    </row>
    <row r="56" spans="1:21" ht="17" thickBot="1" x14ac:dyDescent="0.25">
      <c r="A56" s="11">
        <v>2030</v>
      </c>
      <c r="C56" s="24"/>
      <c r="D56" s="18"/>
      <c r="E56" s="18"/>
      <c r="F56" s="18"/>
      <c r="H56" s="46"/>
      <c r="I56" s="46"/>
      <c r="J56" s="46"/>
      <c r="R56" s="36">
        <f>$P44*D44+$P45*D45+$P46*D46+$P47*D47</f>
        <v>-5.1915648163038508</v>
      </c>
      <c r="S56" s="37">
        <f>$P44*E44+$P45*E45+$P46*E46+$P47*E47</f>
        <v>-4.8238709600035925</v>
      </c>
      <c r="T56" s="116">
        <f>$P44*F44+$P45*F45+$P46*F46+$P47*F47</f>
        <v>-2.5700097800397641</v>
      </c>
      <c r="U56" s="4"/>
    </row>
    <row r="57" spans="1:21" x14ac:dyDescent="0.2">
      <c r="A57" s="11">
        <v>2030</v>
      </c>
      <c r="C57" s="24" t="s">
        <v>5</v>
      </c>
      <c r="D57" s="19">
        <f>AVERAGE(D51:D55)</f>
        <v>-5.1967643531993932</v>
      </c>
      <c r="E57" s="19">
        <f t="shared" ref="E57:F57" si="27">AVERAGE(E51:E55)</f>
        <v>-1.6233781870950146</v>
      </c>
      <c r="F57" s="19">
        <f t="shared" si="27"/>
        <v>-2.0535613928790815</v>
      </c>
      <c r="G57" t="s">
        <v>46</v>
      </c>
      <c r="H57" s="45">
        <f>AVERAGE(H51:H55)</f>
        <v>5.5601780418186334E-3</v>
      </c>
      <c r="I57" s="45">
        <f t="shared" ref="I57:J57" si="28">AVERAGE(I51:I55)</f>
        <v>3.2382600794959302</v>
      </c>
      <c r="J57" s="45">
        <f t="shared" si="28"/>
        <v>0.46833285477845454</v>
      </c>
    </row>
    <row r="58" spans="1:21" x14ac:dyDescent="0.2">
      <c r="A58" s="11">
        <v>2030</v>
      </c>
      <c r="C58" s="24" t="s">
        <v>6</v>
      </c>
      <c r="D58" s="19">
        <f>STDEV(D51:D55)</f>
        <v>0.10826808764537377</v>
      </c>
      <c r="E58" s="19">
        <f t="shared" ref="E58:F58" si="29">STDEV(E51:E55)</f>
        <v>4.2071929742672474</v>
      </c>
      <c r="F58" s="19">
        <f t="shared" si="29"/>
        <v>1.5711440758655992</v>
      </c>
      <c r="G58" t="s">
        <v>47</v>
      </c>
      <c r="H58" s="45">
        <f>STDEV(H51:H55)</f>
        <v>5.9251039622246421E-4</v>
      </c>
      <c r="I58" s="45">
        <f t="shared" ref="I58:J58" si="30">STDEV(I51:I55)</f>
        <v>4.8511190463150822</v>
      </c>
      <c r="J58" s="45">
        <f t="shared" si="30"/>
        <v>0.90133593642337562</v>
      </c>
    </row>
    <row r="59" spans="1:21" ht="17" thickBot="1" x14ac:dyDescent="0.25">
      <c r="A59">
        <v>2030</v>
      </c>
      <c r="C59" s="128" t="s">
        <v>28</v>
      </c>
      <c r="D59" s="20">
        <f>SQRT(EXP(D58^2)-1)</f>
        <v>0.10858614288707732</v>
      </c>
      <c r="E59" s="20">
        <f t="shared" ref="E59:F59" si="31">SQRT(EXP(E58^2)-1)</f>
        <v>6976.037569340273</v>
      </c>
      <c r="F59" s="20">
        <f t="shared" si="31"/>
        <v>3.2870430769264183</v>
      </c>
      <c r="G59" s="16" t="s">
        <v>28</v>
      </c>
      <c r="H59" s="47">
        <f>H58/H57</f>
        <v>0.10656320566826036</v>
      </c>
      <c r="I59" s="47">
        <f t="shared" ref="I59:J59" si="32">I58/I57</f>
        <v>1.498063443709009</v>
      </c>
      <c r="J59" s="47">
        <f t="shared" si="32"/>
        <v>1.9245626849086932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C62" s="41" t="s">
        <v>23</v>
      </c>
      <c r="D62" s="42">
        <v>-5.2901132999999998</v>
      </c>
      <c r="E62" s="42">
        <v>2.7115116000000001</v>
      </c>
      <c r="F62" s="42">
        <v>-1.7080698000000001</v>
      </c>
      <c r="G62" s="114">
        <f>H25</f>
        <v>5.8605825999999999E-18</v>
      </c>
      <c r="H62" s="44">
        <f t="shared" ref="H62:J66" si="33">EXP(D62)</f>
        <v>5.0411890606125963E-3</v>
      </c>
      <c r="I62" s="44">
        <f t="shared" si="33"/>
        <v>15.052010946854098</v>
      </c>
      <c r="J62" s="44">
        <f t="shared" si="33"/>
        <v>0.18121523691022601</v>
      </c>
      <c r="O62" s="92">
        <v>64.888999999999996</v>
      </c>
      <c r="P62" s="85">
        <v>841.86400000000003</v>
      </c>
      <c r="Q62">
        <v>5.8199999999999997E-3</v>
      </c>
      <c r="R62" s="55">
        <f>(P62/701.7-Q62*24)*701.7</f>
        <v>743.85054400000001</v>
      </c>
    </row>
    <row r="63" spans="1:21" x14ac:dyDescent="0.2">
      <c r="C63" s="24" t="s">
        <v>24</v>
      </c>
      <c r="D63" s="19">
        <v>-5.1171660499999998</v>
      </c>
      <c r="E63" s="19">
        <v>0.97418632999999999</v>
      </c>
      <c r="F63" s="19">
        <v>-2.7058700899999999</v>
      </c>
      <c r="G63" s="115">
        <f>H36</f>
        <v>2.8599376000000001E-21</v>
      </c>
      <c r="H63" s="45">
        <f t="shared" si="33"/>
        <v>5.9929826653090622E-3</v>
      </c>
      <c r="I63" s="45">
        <f t="shared" si="33"/>
        <v>2.6490109131344477</v>
      </c>
      <c r="J63" s="45">
        <f t="shared" si="33"/>
        <v>6.6812165951488672E-2</v>
      </c>
      <c r="O63" s="39">
        <v>38.863</v>
      </c>
      <c r="P63" s="86">
        <v>1248.421</v>
      </c>
      <c r="Q63">
        <v>3.6799999999999999E-2</v>
      </c>
      <c r="R63" s="56">
        <f t="shared" ref="R63:R66" si="34">(P63/701.7-Q63*24)*701.7</f>
        <v>628.67956000000004</v>
      </c>
    </row>
    <row r="64" spans="1:21" x14ac:dyDescent="0.2">
      <c r="C64" s="24" t="s">
        <v>25</v>
      </c>
      <c r="D64" s="43">
        <v>-5.49838263</v>
      </c>
      <c r="E64" s="43">
        <v>0.58267455999999995</v>
      </c>
      <c r="F64" s="43">
        <v>-2.5862189899999999</v>
      </c>
      <c r="G64" s="2">
        <f>H42</f>
        <v>8.2155580999999995E-10</v>
      </c>
      <c r="H64" s="45">
        <f t="shared" si="33"/>
        <v>4.0933866081319346E-3</v>
      </c>
      <c r="I64" s="45">
        <f t="shared" si="33"/>
        <v>1.7908216914028963</v>
      </c>
      <c r="J64" s="45">
        <f t="shared" si="33"/>
        <v>7.5304228528198236E-2</v>
      </c>
      <c r="O64" s="39">
        <v>52.253</v>
      </c>
      <c r="P64" s="86">
        <v>1568.171</v>
      </c>
      <c r="Q64">
        <v>6.54E-2</v>
      </c>
      <c r="R64" s="56">
        <f t="shared" si="34"/>
        <v>466.78268000000003</v>
      </c>
    </row>
    <row r="65" spans="3:18" x14ac:dyDescent="0.2">
      <c r="C65" s="24" t="s">
        <v>26</v>
      </c>
      <c r="D65" s="19">
        <v>-5.2168668</v>
      </c>
      <c r="E65" s="19">
        <v>-4.3921985000000001</v>
      </c>
      <c r="F65" s="19">
        <v>-1.9468993000000001</v>
      </c>
      <c r="G65" s="2">
        <f>H48</f>
        <v>1.7100791999999999E-22</v>
      </c>
      <c r="H65" s="45">
        <f t="shared" si="33"/>
        <v>5.4242979395206746E-3</v>
      </c>
      <c r="I65" s="45">
        <f t="shared" si="33"/>
        <v>1.2373496164158403E-2</v>
      </c>
      <c r="J65" s="45">
        <f t="shared" si="33"/>
        <v>0.14271590544340684</v>
      </c>
      <c r="O65" s="39">
        <v>41.170999999999999</v>
      </c>
      <c r="P65" s="86">
        <v>1958.6790000000001</v>
      </c>
      <c r="Q65">
        <v>8.0100000000000005E-2</v>
      </c>
      <c r="R65" s="56">
        <f t="shared" si="34"/>
        <v>609.73091999999997</v>
      </c>
    </row>
    <row r="66" spans="3:18" ht="17" thickBot="1" x14ac:dyDescent="0.25">
      <c r="C66" s="24" t="s">
        <v>27</v>
      </c>
      <c r="D66" s="19">
        <v>-5.2587701500000001</v>
      </c>
      <c r="E66" s="19">
        <v>-7.3005205399999999</v>
      </c>
      <c r="F66" s="19">
        <v>0.73261622999999998</v>
      </c>
      <c r="G66" s="2">
        <f>H30</f>
        <v>6.3372280000000001E-21</v>
      </c>
      <c r="H66" s="45">
        <f t="shared" si="33"/>
        <v>5.2016980948545091E-3</v>
      </c>
      <c r="I66" s="45">
        <f t="shared" si="33"/>
        <v>6.7518722174655878E-4</v>
      </c>
      <c r="J66" s="45">
        <f t="shared" si="33"/>
        <v>2.0805166036195462</v>
      </c>
      <c r="O66" s="93">
        <v>65.067999999999998</v>
      </c>
      <c r="P66" s="87">
        <v>25533.284</v>
      </c>
      <c r="Q66">
        <v>0.109</v>
      </c>
      <c r="R66" s="57">
        <f t="shared" si="34"/>
        <v>23697.6368</v>
      </c>
    </row>
    <row r="67" spans="3:18" x14ac:dyDescent="0.2">
      <c r="C67" s="24"/>
      <c r="D67" s="18"/>
      <c r="E67" s="18"/>
      <c r="F67" s="18"/>
      <c r="H67" s="46"/>
      <c r="I67" s="46"/>
      <c r="J67" s="46"/>
      <c r="N67" t="s">
        <v>46</v>
      </c>
      <c r="O67" s="90">
        <f>AVERAGE(O62:O66)</f>
        <v>52.448799999999991</v>
      </c>
      <c r="P67" s="90">
        <f>AVERAGE(P62:P66)</f>
        <v>6230.0838000000003</v>
      </c>
      <c r="R67" s="90">
        <f>AVERAGE(R62:R66)</f>
        <v>5229.3361008000002</v>
      </c>
    </row>
    <row r="68" spans="3:18" x14ac:dyDescent="0.2">
      <c r="C68" s="24" t="s">
        <v>5</v>
      </c>
      <c r="D68" s="19">
        <f>AVERAGE(D62:D66)</f>
        <v>-5.2762597859999998</v>
      </c>
      <c r="E68" s="19">
        <f t="shared" ref="E68:F68" si="35">AVERAGE(E62:E66)</f>
        <v>-1.4848693100000001</v>
      </c>
      <c r="F68" s="19">
        <f t="shared" si="35"/>
        <v>-1.64288839</v>
      </c>
      <c r="G68" s="2">
        <f>GEOMEAN(G62:G66)</f>
        <v>1.7169988150189903E-18</v>
      </c>
      <c r="H68" s="45">
        <f>AVERAGE(H62:H66)</f>
        <v>5.1507108736857559E-3</v>
      </c>
      <c r="I68" s="45">
        <f t="shared" ref="I68:J68" si="36">AVERAGE(I62:I66)</f>
        <v>3.9009784469554694</v>
      </c>
      <c r="J68" s="45">
        <f t="shared" si="36"/>
        <v>0.50931282809057321</v>
      </c>
      <c r="N68" t="s">
        <v>47</v>
      </c>
      <c r="O68" s="90">
        <f>STDEV(O62:O66)</f>
        <v>12.508035984917868</v>
      </c>
      <c r="P68" s="90">
        <f>STDEV(P62:P66)</f>
        <v>10798.631218209588</v>
      </c>
      <c r="R68" s="90">
        <f>STDEV(R62:R66)</f>
        <v>10324.56317617344</v>
      </c>
    </row>
    <row r="69" spans="3:18" x14ac:dyDescent="0.2">
      <c r="C69" s="24" t="s">
        <v>6</v>
      </c>
      <c r="D69" s="19">
        <f>STDEV(D62:D66)</f>
        <v>0.14024506111147284</v>
      </c>
      <c r="E69" s="19">
        <f t="shared" ref="E69:F69" si="37">STDEV(E62:E66)</f>
        <v>4.1894411108413196</v>
      </c>
      <c r="F69" s="19">
        <f t="shared" si="37"/>
        <v>1.3927936103997256</v>
      </c>
      <c r="G69" t="s">
        <v>47</v>
      </c>
      <c r="H69" s="45">
        <f>STDEV(H62:H66)</f>
        <v>6.9224290901871396E-4</v>
      </c>
      <c r="I69" s="45">
        <f t="shared" ref="I69:J69" si="38">STDEV(I62:I66)</f>
        <v>6.3383618552775474</v>
      </c>
      <c r="J69" s="45">
        <f t="shared" si="38"/>
        <v>0.87961539006500444</v>
      </c>
      <c r="N69" t="s">
        <v>82</v>
      </c>
      <c r="O69" s="89">
        <f>O68/O67</f>
        <v>0.23848088011389906</v>
      </c>
      <c r="P69" s="89">
        <f>P68/P67</f>
        <v>1.733304328620682</v>
      </c>
      <c r="R69" s="89">
        <f>R68/R67</f>
        <v>1.9743544834675966</v>
      </c>
    </row>
    <row r="70" spans="3:18" ht="17" thickBot="1" x14ac:dyDescent="0.25">
      <c r="C70" s="25" t="s">
        <v>28</v>
      </c>
      <c r="D70" s="20">
        <f>SQRT(EXP(D69^2)-1)</f>
        <v>0.14093750394312024</v>
      </c>
      <c r="E70" s="20">
        <f t="shared" ref="E70:F70" si="39">SQRT(EXP(E69^2)-1)</f>
        <v>6475.0292159792243</v>
      </c>
      <c r="F70" s="20">
        <f t="shared" si="39"/>
        <v>2.4408757669551742</v>
      </c>
      <c r="G70" s="16" t="s">
        <v>28</v>
      </c>
      <c r="H70" s="47">
        <f>H69/H68</f>
        <v>0.13439754744442828</v>
      </c>
      <c r="I70" s="47">
        <f t="shared" ref="I70:J70" si="40">I69/I68</f>
        <v>1.6248133491289452</v>
      </c>
      <c r="J70" s="47">
        <f t="shared" si="40"/>
        <v>1.727063096687953</v>
      </c>
    </row>
    <row r="71" spans="3:18" ht="17" thickBot="1" x14ac:dyDescent="0.25"/>
    <row r="72" spans="3:18" x14ac:dyDescent="0.2">
      <c r="O72" s="8">
        <f>LN(O62)</f>
        <v>4.1726781178193084</v>
      </c>
      <c r="P72" s="91">
        <f>LN(P62)</f>
        <v>6.7356184810065125</v>
      </c>
    </row>
    <row r="73" spans="3:18" x14ac:dyDescent="0.2">
      <c r="O73" s="11">
        <f t="shared" ref="O73:P76" si="41">LN(O63)</f>
        <v>3.6600426411753788</v>
      </c>
      <c r="P73" s="10">
        <f t="shared" si="41"/>
        <v>7.1296348317867047</v>
      </c>
    </row>
    <row r="74" spans="3:18" x14ac:dyDescent="0.2">
      <c r="O74" s="11">
        <f t="shared" si="41"/>
        <v>3.956097305464612</v>
      </c>
      <c r="P74" s="10">
        <f t="shared" si="41"/>
        <v>7.3576652510866154</v>
      </c>
    </row>
    <row r="75" spans="3:18" x14ac:dyDescent="0.2">
      <c r="O75" s="11">
        <f t="shared" si="41"/>
        <v>3.7177341250180396</v>
      </c>
      <c r="P75" s="10">
        <f t="shared" si="41"/>
        <v>7.5800255454063779</v>
      </c>
    </row>
    <row r="76" spans="3:18" ht="17" thickBot="1" x14ac:dyDescent="0.25">
      <c r="O76" s="15">
        <f t="shared" si="41"/>
        <v>4.1754328769042068</v>
      </c>
      <c r="P76" s="17">
        <f t="shared" si="41"/>
        <v>10.147738134943824</v>
      </c>
    </row>
    <row r="77" spans="3:18" x14ac:dyDescent="0.2">
      <c r="N77" t="s">
        <v>5</v>
      </c>
      <c r="O77" s="8">
        <f>AVERAGE(O72:O76)</f>
        <v>3.9363970132763093</v>
      </c>
      <c r="P77" s="55">
        <f>AVERAGE(P72:P76)</f>
        <v>7.7901364488460079</v>
      </c>
    </row>
    <row r="78" spans="3:18" x14ac:dyDescent="0.2">
      <c r="N78" t="s">
        <v>6</v>
      </c>
      <c r="O78" s="11">
        <f>STDEV(O72:O76)</f>
        <v>0.24369048178860367</v>
      </c>
      <c r="P78" s="56">
        <f>STDEV(P72:P76)</f>
        <v>1.3544126189571206</v>
      </c>
    </row>
    <row r="79" spans="3:18" ht="17" thickBot="1" x14ac:dyDescent="0.25">
      <c r="N79" t="s">
        <v>28</v>
      </c>
      <c r="O79" s="15">
        <f>SQRT(EXP(O78^2)-1)</f>
        <v>0.24735353618683553</v>
      </c>
      <c r="P79" s="17">
        <f>SQRT(EXP(P78^2)-1)</f>
        <v>2.293814774015857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9720-FF66-F245-AD8E-EF447EDFB932}">
  <sheetPr codeName="Sheet2">
    <tabColor theme="9" tint="0.39997558519241921"/>
  </sheetPr>
  <dimension ref="A1:U79"/>
  <sheetViews>
    <sheetView topLeftCell="A36" workbookViewId="0">
      <selection activeCell="C51" sqref="C51:J59"/>
    </sheetView>
  </sheetViews>
  <sheetFormatPr baseColWidth="10" defaultRowHeight="16" x14ac:dyDescent="0.2"/>
  <cols>
    <col min="4" max="4" width="10.5" customWidth="1"/>
    <col min="5" max="5" width="11.33203125" customWidth="1"/>
    <col min="6" max="6" width="10" customWidth="1"/>
    <col min="7" max="7" width="12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0" ht="17" thickBot="1" x14ac:dyDescent="0.25">
      <c r="A1" s="69">
        <v>44979</v>
      </c>
      <c r="B1" t="s">
        <v>12</v>
      </c>
      <c r="C1" t="s">
        <v>10</v>
      </c>
      <c r="D1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49</v>
      </c>
      <c r="L1" s="9" t="s">
        <v>41</v>
      </c>
      <c r="M1" s="9" t="s">
        <v>42</v>
      </c>
      <c r="N1" s="9" t="s">
        <v>18</v>
      </c>
      <c r="O1" s="9" t="s">
        <v>15</v>
      </c>
      <c r="P1" s="9" t="s">
        <v>68</v>
      </c>
      <c r="Q1" t="s">
        <v>0</v>
      </c>
      <c r="R1" t="s">
        <v>1</v>
      </c>
      <c r="S1" t="s">
        <v>2</v>
      </c>
      <c r="T1" s="10" t="s">
        <v>7</v>
      </c>
    </row>
    <row r="2" spans="1:20" x14ac:dyDescent="0.2">
      <c r="A2">
        <v>2001</v>
      </c>
      <c r="B2" t="s">
        <v>12</v>
      </c>
      <c r="C2" t="s">
        <v>64</v>
      </c>
      <c r="D2" s="94">
        <v>-0.31330000000000002</v>
      </c>
      <c r="E2" s="94">
        <v>-8.4599999999999995E-2</v>
      </c>
      <c r="F2" s="94">
        <v>8.0137999999999998</v>
      </c>
      <c r="H2" s="94">
        <v>4.5328073</v>
      </c>
      <c r="K2" s="4">
        <f t="shared" ref="K2:K9" si="0">-2*LN(H2/L2) +2*M2</f>
        <v>9.947130378423191</v>
      </c>
      <c r="L2">
        <v>12</v>
      </c>
      <c r="M2">
        <v>4</v>
      </c>
      <c r="N2">
        <f t="shared" ref="N2:N9" si="1">1/EXP(-0.5*K2)</f>
        <v>144.54128689691501</v>
      </c>
      <c r="O2">
        <f>N2/SUM(N$2:N$9)</f>
        <v>0.16911301743569307</v>
      </c>
      <c r="P2" s="55">
        <f>N2/(SUM(N$2:N$5))</f>
        <v>0.29841881093493239</v>
      </c>
      <c r="Q2" s="4">
        <f>$O2*D2+$O3*D3+$O4*D4+$O5*D5+$O6*D6+$O7*D7+$O8*D8+$O9*D9</f>
        <v>-0.42968754680407389</v>
      </c>
      <c r="R2" s="4">
        <f t="shared" ref="R2:S2" si="2">$O2*E2+$O3*E3+$O4*E4+$O5*E5+$O6*E6+$O7*E7+$O8*E8+$O9*E9</f>
        <v>3.0845215461191726E-2</v>
      </c>
      <c r="S2" s="4">
        <f t="shared" si="2"/>
        <v>4.9040342361618086</v>
      </c>
      <c r="T2" s="4">
        <v>0.5</v>
      </c>
    </row>
    <row r="3" spans="1:20" x14ac:dyDescent="0.2">
      <c r="A3">
        <v>2001</v>
      </c>
      <c r="B3" t="s">
        <v>12</v>
      </c>
      <c r="C3" t="s">
        <v>65</v>
      </c>
      <c r="D3" s="94">
        <v>-0.36409999999999998</v>
      </c>
      <c r="E3" s="94">
        <v>0.77680000000000005</v>
      </c>
      <c r="F3" s="94">
        <v>1.9188000000000001</v>
      </c>
      <c r="H3">
        <v>4.2879445</v>
      </c>
      <c r="K3" s="4">
        <f t="shared" si="0"/>
        <v>10.058198338400555</v>
      </c>
      <c r="L3">
        <v>12</v>
      </c>
      <c r="M3">
        <v>4</v>
      </c>
      <c r="N3">
        <f t="shared" si="1"/>
        <v>152.79530796112942</v>
      </c>
      <c r="O3">
        <f t="shared" ref="O3:O9" si="3">N3/SUM(N$2:N$9)</f>
        <v>0.17877020562125681</v>
      </c>
      <c r="P3" s="56">
        <f t="shared" ref="P3:P4" si="4">N3/(SUM(N$2:N$5))</f>
        <v>0.31545999829596261</v>
      </c>
      <c r="T3" s="10"/>
    </row>
    <row r="4" spans="1:20" x14ac:dyDescent="0.2">
      <c r="A4">
        <v>2001</v>
      </c>
      <c r="B4" t="s">
        <v>12</v>
      </c>
      <c r="C4" t="s">
        <v>66</v>
      </c>
      <c r="D4" s="94">
        <v>-1.5786669</v>
      </c>
      <c r="E4" s="94">
        <v>-2.4138955000000002</v>
      </c>
      <c r="F4" s="94">
        <v>4.0862999999999996</v>
      </c>
      <c r="H4" s="78">
        <v>18.605725</v>
      </c>
      <c r="K4" s="4">
        <f t="shared" si="0"/>
        <v>7.1228746414585968</v>
      </c>
      <c r="L4">
        <v>12</v>
      </c>
      <c r="M4">
        <v>4</v>
      </c>
      <c r="N4">
        <f t="shared" si="1"/>
        <v>35.213774276344026</v>
      </c>
      <c r="O4">
        <f t="shared" si="3"/>
        <v>4.1200045682580878E-2</v>
      </c>
      <c r="P4" s="56">
        <f t="shared" si="4"/>
        <v>7.2702083077288412E-2</v>
      </c>
      <c r="Q4" s="4">
        <f>$P2*D2+$P3*D3+$P4*D4+$P5*D5</f>
        <v>-0.44137900029276206</v>
      </c>
      <c r="R4" s="4">
        <f t="shared" ref="R4:S4" si="5">$P2*E2+$P3*E3+$P4*E4+$P5*E5</f>
        <v>3.7851430471864421E-2</v>
      </c>
      <c r="S4" s="4">
        <f t="shared" si="5"/>
        <v>4.5618868597789293</v>
      </c>
      <c r="T4" s="10"/>
    </row>
    <row r="5" spans="1:20" ht="17" thickBot="1" x14ac:dyDescent="0.25">
      <c r="A5">
        <v>2001</v>
      </c>
      <c r="B5" t="s">
        <v>12</v>
      </c>
      <c r="C5" t="s">
        <v>67</v>
      </c>
      <c r="D5" s="94">
        <v>-0.37730000000000002</v>
      </c>
      <c r="E5" s="94">
        <v>-2.06E-2</v>
      </c>
      <c r="F5" s="94">
        <v>4.0457999999999998</v>
      </c>
      <c r="H5">
        <v>4.3158662999999997</v>
      </c>
      <c r="K5" s="4">
        <f t="shared" si="0"/>
        <v>10.045217161258231</v>
      </c>
      <c r="L5">
        <v>12</v>
      </c>
      <c r="M5">
        <v>4</v>
      </c>
      <c r="N5">
        <f t="shared" si="1"/>
        <v>151.80678799010315</v>
      </c>
      <c r="O5">
        <f t="shared" si="3"/>
        <v>0.17761363922639054</v>
      </c>
      <c r="P5" s="57">
        <f>N5/(SUM(N$2:N$5))</f>
        <v>0.31341910769181658</v>
      </c>
      <c r="Q5" s="4">
        <f>$P6*D6+$P7*D7+$P8*D8+$P9*D9</f>
        <v>-0.41439683999059507</v>
      </c>
      <c r="R5" s="4">
        <f t="shared" ref="R5:S5" si="6">$P6*E6+$P7*E7+$P8*E8+$P9*E9</f>
        <v>2.1682113567655384E-2</v>
      </c>
      <c r="S5" s="4">
        <f t="shared" si="6"/>
        <v>5.3515128344672638</v>
      </c>
      <c r="T5" s="10"/>
    </row>
    <row r="6" spans="1:20" x14ac:dyDescent="0.2">
      <c r="A6">
        <v>2001</v>
      </c>
      <c r="B6" t="s">
        <v>12</v>
      </c>
      <c r="C6" t="s">
        <v>59</v>
      </c>
      <c r="D6" s="94">
        <v>-0.62017914097826499</v>
      </c>
      <c r="E6" s="94">
        <v>1.61105028815136E-2</v>
      </c>
      <c r="F6" s="94">
        <v>4.8731131498988001</v>
      </c>
      <c r="H6" s="2">
        <v>8.1476304000000006</v>
      </c>
      <c r="I6" s="2"/>
      <c r="K6" s="4">
        <f t="shared" si="0"/>
        <v>8.7743590265540323</v>
      </c>
      <c r="L6">
        <v>12</v>
      </c>
      <c r="M6">
        <v>4</v>
      </c>
      <c r="N6">
        <f t="shared" si="1"/>
        <v>80.413294201186474</v>
      </c>
      <c r="O6">
        <f t="shared" si="3"/>
        <v>9.4083393861058878E-2</v>
      </c>
      <c r="P6" s="55">
        <f>N6/SUM(N$6:N$9)</f>
        <v>0.21713067732657526</v>
      </c>
      <c r="T6" s="10"/>
    </row>
    <row r="7" spans="1:20" x14ac:dyDescent="0.2">
      <c r="A7">
        <v>2001</v>
      </c>
      <c r="B7" t="s">
        <v>12</v>
      </c>
      <c r="C7" t="s">
        <v>57</v>
      </c>
      <c r="D7" s="94">
        <v>-0.28647632270996798</v>
      </c>
      <c r="E7" s="94">
        <v>4.6218550308294401E-2</v>
      </c>
      <c r="F7" s="94">
        <v>6.2588382854269504</v>
      </c>
      <c r="H7" s="95">
        <v>4.1695869999999999</v>
      </c>
      <c r="K7" s="4">
        <f t="shared" si="0"/>
        <v>10.114179319299074</v>
      </c>
      <c r="L7">
        <v>12</v>
      </c>
      <c r="M7">
        <v>4</v>
      </c>
      <c r="N7">
        <f t="shared" si="1"/>
        <v>157.13254104009124</v>
      </c>
      <c r="O7">
        <f t="shared" si="3"/>
        <v>0.18384475967464811</v>
      </c>
      <c r="P7" s="56">
        <f t="shared" ref="P7:P9" si="7">N7/SUM(N$6:N$9)</f>
        <v>0.42428674767035585</v>
      </c>
      <c r="Q7" s="4"/>
      <c r="R7" s="4"/>
      <c r="S7" s="4"/>
      <c r="T7" s="10"/>
    </row>
    <row r="8" spans="1:20" x14ac:dyDescent="0.2">
      <c r="A8">
        <v>2001</v>
      </c>
      <c r="B8" t="s">
        <v>12</v>
      </c>
      <c r="C8" t="s">
        <v>58</v>
      </c>
      <c r="D8" s="94">
        <v>-0.41863471574467898</v>
      </c>
      <c r="E8" s="94">
        <v>-2.4554624149211102</v>
      </c>
      <c r="F8" s="94">
        <v>4.9036160429505404</v>
      </c>
      <c r="H8">
        <v>292.05248999999998</v>
      </c>
      <c r="K8" s="4">
        <f t="shared" si="0"/>
        <v>1.6159462068013761</v>
      </c>
      <c r="L8">
        <v>12</v>
      </c>
      <c r="M8">
        <v>4</v>
      </c>
      <c r="N8">
        <f t="shared" si="1"/>
        <v>2.2433563240557577</v>
      </c>
      <c r="O8">
        <f t="shared" si="3"/>
        <v>2.624722425607592E-3</v>
      </c>
      <c r="P8" s="56">
        <f t="shared" si="7"/>
        <v>6.0574744880914936E-3</v>
      </c>
      <c r="T8" s="10"/>
    </row>
    <row r="9" spans="1:20" ht="17" thickBot="1" x14ac:dyDescent="0.25">
      <c r="A9">
        <v>2001</v>
      </c>
      <c r="B9" t="s">
        <v>12</v>
      </c>
      <c r="C9" t="s">
        <v>60</v>
      </c>
      <c r="D9" s="94">
        <v>-0.44153720248901601</v>
      </c>
      <c r="E9" s="94">
        <v>3.8147671436112203E-2</v>
      </c>
      <c r="F9" s="94">
        <v>4.5618448269169303</v>
      </c>
      <c r="H9" s="2">
        <v>5.0183675000000001</v>
      </c>
      <c r="K9" s="4">
        <f t="shared" si="0"/>
        <v>9.7436039363525548</v>
      </c>
      <c r="L9">
        <v>12</v>
      </c>
      <c r="M9">
        <v>4</v>
      </c>
      <c r="N9">
        <f t="shared" si="1"/>
        <v>130.55596275038266</v>
      </c>
      <c r="O9">
        <f t="shared" si="3"/>
        <v>0.15275021607276412</v>
      </c>
      <c r="P9" s="57">
        <f t="shared" si="7"/>
        <v>0.35252510051497749</v>
      </c>
      <c r="T9" s="10"/>
    </row>
    <row r="10" spans="1:20" x14ac:dyDescent="0.2">
      <c r="D10" s="49"/>
      <c r="E10" s="49"/>
      <c r="F10" s="49"/>
      <c r="H10" s="2"/>
      <c r="K10" s="4"/>
      <c r="T10" s="10"/>
    </row>
    <row r="11" spans="1:20" x14ac:dyDescent="0.2">
      <c r="A11" s="11"/>
      <c r="H11" s="2"/>
      <c r="K11" s="2"/>
      <c r="T11" s="10"/>
    </row>
    <row r="12" spans="1:20" x14ac:dyDescent="0.2">
      <c r="A12">
        <v>2001</v>
      </c>
      <c r="B12" t="s">
        <v>19</v>
      </c>
      <c r="C12" t="s">
        <v>8</v>
      </c>
      <c r="D12" s="94">
        <v>-3.7705318999999999</v>
      </c>
      <c r="E12" s="94">
        <v>-4.0786268999999997</v>
      </c>
      <c r="F12" s="94">
        <v>3.8858220000000001</v>
      </c>
      <c r="G12" s="94">
        <v>0.33545296000000002</v>
      </c>
      <c r="H12">
        <v>41.413531999999996</v>
      </c>
      <c r="I12" s="7">
        <v>0.67149499999999995</v>
      </c>
      <c r="K12" s="4">
        <f t="shared" ref="K12:K19" si="8">-2*LN(H12/L12) +2*M12</f>
        <v>7.5225979249208219</v>
      </c>
      <c r="L12">
        <v>12</v>
      </c>
      <c r="M12">
        <v>5</v>
      </c>
      <c r="N12">
        <f>1/EXP(-0.5*K12)</f>
        <v>43.004250621051099</v>
      </c>
      <c r="O12">
        <f>N12/SUM(N$12:N$19)</f>
        <v>0.12367141277911001</v>
      </c>
      <c r="Q12">
        <f>$O12*D12</f>
        <v>-0.46630700700170191</v>
      </c>
      <c r="R12">
        <f t="shared" ref="R12:T19" si="9">$O12*E12</f>
        <v>-0.50440955092188178</v>
      </c>
      <c r="S12">
        <f t="shared" si="9"/>
        <v>0.48056509654814683</v>
      </c>
      <c r="T12" s="117">
        <f t="shared" si="9"/>
        <v>4.148594148413428E-2</v>
      </c>
    </row>
    <row r="13" spans="1:20" x14ac:dyDescent="0.2">
      <c r="A13">
        <v>2001</v>
      </c>
      <c r="B13" t="s">
        <v>19</v>
      </c>
      <c r="C13" t="s">
        <v>31</v>
      </c>
      <c r="D13" s="94">
        <v>-3.7432430000000001</v>
      </c>
      <c r="E13" s="94">
        <v>-4.0918473999999998</v>
      </c>
      <c r="F13" s="94">
        <v>7.8621525999999999</v>
      </c>
      <c r="G13" s="94">
        <v>0.49471400999999998</v>
      </c>
      <c r="H13">
        <v>40.918697000000002</v>
      </c>
      <c r="I13" s="7"/>
      <c r="K13" s="4">
        <f t="shared" si="8"/>
        <v>7.5466391036626153</v>
      </c>
      <c r="L13">
        <v>12</v>
      </c>
      <c r="M13">
        <v>5</v>
      </c>
      <c r="N13">
        <f t="shared" ref="N13:N19" si="10">1/EXP(-0.5*K13)</f>
        <v>43.524306485881489</v>
      </c>
      <c r="O13">
        <f t="shared" ref="O13:O19" si="11">N13/SUM(N$12:N$19)</f>
        <v>0.12516698688164193</v>
      </c>
      <c r="Q13">
        <f t="shared" ref="Q13:Q19" si="12">$O13*D13</f>
        <v>-0.46853044747579803</v>
      </c>
      <c r="R13">
        <f t="shared" si="9"/>
        <v>-0.51216420983748068</v>
      </c>
      <c r="S13">
        <f t="shared" si="9"/>
        <v>0.98408195134566701</v>
      </c>
      <c r="T13" s="117">
        <f t="shared" si="9"/>
        <v>6.1921861999834474E-2</v>
      </c>
    </row>
    <row r="14" spans="1:20" x14ac:dyDescent="0.2">
      <c r="A14">
        <v>2001</v>
      </c>
      <c r="B14" t="s">
        <v>20</v>
      </c>
      <c r="C14" t="s">
        <v>8</v>
      </c>
      <c r="D14" s="94">
        <v>-3.7474639000000001</v>
      </c>
      <c r="E14" s="94">
        <v>-4.0776621999999998</v>
      </c>
      <c r="F14" s="94">
        <v>8.8932715000000009</v>
      </c>
      <c r="G14" s="94">
        <v>0.33841153000000002</v>
      </c>
      <c r="H14">
        <v>41.061388999999998</v>
      </c>
      <c r="I14" s="7">
        <v>0.65436000000000005</v>
      </c>
      <c r="K14" s="4">
        <f t="shared" si="8"/>
        <v>7.5396768204515805</v>
      </c>
      <c r="L14">
        <v>12</v>
      </c>
      <c r="M14">
        <v>5</v>
      </c>
      <c r="N14">
        <f t="shared" si="10"/>
        <v>43.373055627293056</v>
      </c>
      <c r="O14">
        <f t="shared" si="11"/>
        <v>0.12473202040517627</v>
      </c>
      <c r="Q14">
        <f t="shared" si="12"/>
        <v>-0.46742874364246145</v>
      </c>
      <c r="R14">
        <f t="shared" si="9"/>
        <v>-0.50861504473581587</v>
      </c>
      <c r="S14">
        <f t="shared" si="9"/>
        <v>1.1092757222067726</v>
      </c>
      <c r="T14" s="117">
        <f t="shared" si="9"/>
        <v>4.221075386530692E-2</v>
      </c>
    </row>
    <row r="15" spans="1:20" x14ac:dyDescent="0.2">
      <c r="A15">
        <v>2001</v>
      </c>
      <c r="B15" t="s">
        <v>20</v>
      </c>
      <c r="C15" t="s">
        <v>31</v>
      </c>
      <c r="D15" s="94">
        <v>-3.7164182000000001</v>
      </c>
      <c r="E15" s="94">
        <v>-4.0782125999999996</v>
      </c>
      <c r="F15" s="94">
        <v>3.4494284</v>
      </c>
      <c r="G15" s="94">
        <v>0.49809396</v>
      </c>
      <c r="H15">
        <v>40.535511999999997</v>
      </c>
      <c r="I15" s="7"/>
      <c r="K15" s="4">
        <f t="shared" si="8"/>
        <v>7.5654564407370462</v>
      </c>
      <c r="L15">
        <v>12</v>
      </c>
      <c r="M15">
        <v>5</v>
      </c>
      <c r="N15">
        <f t="shared" si="10"/>
        <v>43.935744766981593</v>
      </c>
      <c r="O15">
        <f t="shared" si="11"/>
        <v>0.12635019907020986</v>
      </c>
      <c r="Q15">
        <f t="shared" si="12"/>
        <v>-0.46957017939815104</v>
      </c>
      <c r="R15">
        <f t="shared" si="9"/>
        <v>-0.51528297386063815</v>
      </c>
      <c r="S15">
        <f t="shared" si="9"/>
        <v>0.43583596501843547</v>
      </c>
      <c r="T15" s="117">
        <f t="shared" si="9"/>
        <v>6.2934271001669151E-2</v>
      </c>
    </row>
    <row r="16" spans="1:20" x14ac:dyDescent="0.2">
      <c r="A16">
        <v>2001</v>
      </c>
      <c r="B16" t="s">
        <v>29</v>
      </c>
      <c r="C16" t="s">
        <v>8</v>
      </c>
      <c r="D16" s="94">
        <v>-3.7528001999999998</v>
      </c>
      <c r="E16" s="94">
        <v>-4.0829031999999996</v>
      </c>
      <c r="F16" s="94">
        <v>4.2033442000000001</v>
      </c>
      <c r="G16" s="94">
        <v>0.33409069000000002</v>
      </c>
      <c r="H16">
        <v>41.110455999999999</v>
      </c>
      <c r="I16" s="7">
        <v>0.63902999999999999</v>
      </c>
      <c r="K16" s="4">
        <f t="shared" si="8"/>
        <v>7.5372883134961004</v>
      </c>
      <c r="L16">
        <v>12</v>
      </c>
      <c r="M16">
        <v>5</v>
      </c>
      <c r="N16">
        <f t="shared" si="10"/>
        <v>43.321288122683903</v>
      </c>
      <c r="O16">
        <f t="shared" si="11"/>
        <v>0.12458314766960697</v>
      </c>
      <c r="Q16">
        <f t="shared" si="12"/>
        <v>-0.46753566149113057</v>
      </c>
      <c r="R16">
        <f t="shared" si="9"/>
        <v>-0.50866093228631082</v>
      </c>
      <c r="S16">
        <f t="shared" si="9"/>
        <v>0.52366585117478603</v>
      </c>
      <c r="T16" s="117">
        <f t="shared" si="9"/>
        <v>4.1622069767310886E-2</v>
      </c>
    </row>
    <row r="17" spans="1:21" x14ac:dyDescent="0.2">
      <c r="A17">
        <v>2001</v>
      </c>
      <c r="B17" t="s">
        <v>29</v>
      </c>
      <c r="C17" t="s">
        <v>31</v>
      </c>
      <c r="D17" s="94">
        <v>-3.7467977000000001</v>
      </c>
      <c r="E17" s="94">
        <v>-4.0612072000000001</v>
      </c>
      <c r="F17" s="94">
        <v>9.1055410999999999</v>
      </c>
      <c r="G17" s="94">
        <v>0.49424068999999998</v>
      </c>
      <c r="H17">
        <v>41.137994999999997</v>
      </c>
      <c r="I17" s="7"/>
      <c r="K17" s="4">
        <f t="shared" si="8"/>
        <v>7.5359490055483249</v>
      </c>
      <c r="L17">
        <v>12</v>
      </c>
      <c r="M17">
        <v>5</v>
      </c>
      <c r="N17">
        <f t="shared" si="10"/>
        <v>43.292287561192978</v>
      </c>
      <c r="O17">
        <f t="shared" si="11"/>
        <v>0.12449974799726821</v>
      </c>
      <c r="Q17">
        <f t="shared" si="12"/>
        <v>-0.46647536944674411</v>
      </c>
      <c r="R17">
        <f t="shared" si="9"/>
        <v>-0.50561927296469122</v>
      </c>
      <c r="S17">
        <f t="shared" si="9"/>
        <v>1.1336375723287684</v>
      </c>
      <c r="T17" s="117">
        <f t="shared" si="9"/>
        <v>6.1532841354995954E-2</v>
      </c>
    </row>
    <row r="18" spans="1:21" x14ac:dyDescent="0.2">
      <c r="A18" s="11">
        <v>2001</v>
      </c>
      <c r="B18" t="s">
        <v>30</v>
      </c>
      <c r="C18" t="s">
        <v>8</v>
      </c>
      <c r="D18" s="94">
        <v>-3.7473535999999998</v>
      </c>
      <c r="E18" s="94">
        <v>-4.0845815999999999</v>
      </c>
      <c r="F18" s="94">
        <v>2.7787383000000001</v>
      </c>
      <c r="G18" s="94">
        <v>0.33559631000000001</v>
      </c>
      <c r="H18">
        <v>40.985321999999996</v>
      </c>
      <c r="I18" s="7">
        <v>0.64958499999999997</v>
      </c>
      <c r="J18" s="49"/>
      <c r="K18" s="4">
        <f t="shared" si="8"/>
        <v>7.5433852943619817</v>
      </c>
      <c r="L18">
        <v>12</v>
      </c>
      <c r="M18">
        <v>5</v>
      </c>
      <c r="N18">
        <f t="shared" si="10"/>
        <v>43.45355415850873</v>
      </c>
      <c r="O18">
        <f t="shared" si="11"/>
        <v>0.12496351768598721</v>
      </c>
      <c r="Q18">
        <f t="shared" si="12"/>
        <v>-0.46828248786924781</v>
      </c>
      <c r="R18">
        <f t="shared" si="9"/>
        <v>-0.51042368501145796</v>
      </c>
      <c r="S18">
        <f t="shared" si="9"/>
        <v>0.34724091269678004</v>
      </c>
      <c r="T18" s="117">
        <f t="shared" si="9"/>
        <v>4.1937295420037046E-2</v>
      </c>
    </row>
    <row r="19" spans="1:21" ht="17" thickBot="1" x14ac:dyDescent="0.25">
      <c r="A19" s="15">
        <v>2001</v>
      </c>
      <c r="B19" s="16" t="s">
        <v>30</v>
      </c>
      <c r="C19" s="16" t="s">
        <v>31</v>
      </c>
      <c r="D19" s="111">
        <v>-3.7183845</v>
      </c>
      <c r="E19" s="111">
        <v>-4.0682885000000004</v>
      </c>
      <c r="F19" s="111">
        <v>5.4339833000000004</v>
      </c>
      <c r="G19" s="111">
        <v>0.50087444000000003</v>
      </c>
      <c r="H19" s="16">
        <v>40.637542000000003</v>
      </c>
      <c r="I19" s="64"/>
      <c r="J19" s="16"/>
      <c r="K19" s="65">
        <f t="shared" si="8"/>
        <v>7.5604286612607314</v>
      </c>
      <c r="L19" s="16">
        <v>12</v>
      </c>
      <c r="M19" s="16">
        <v>5</v>
      </c>
      <c r="N19" s="16">
        <f t="shared" si="10"/>
        <v>43.825433861893515</v>
      </c>
      <c r="O19" s="16">
        <f t="shared" si="11"/>
        <v>0.12603296751099963</v>
      </c>
      <c r="Q19">
        <f t="shared" si="12"/>
        <v>-0.46863903288190462</v>
      </c>
      <c r="R19">
        <f t="shared" si="9"/>
        <v>-0.51273847234587344</v>
      </c>
      <c r="S19">
        <f t="shared" si="9"/>
        <v>0.68486104070421461</v>
      </c>
      <c r="T19" s="117">
        <f t="shared" si="9"/>
        <v>6.312669202361014E-2</v>
      </c>
    </row>
    <row r="20" spans="1:21" x14ac:dyDescent="0.2">
      <c r="A20" s="11"/>
      <c r="I20" s="7"/>
      <c r="Q20" t="s">
        <v>43</v>
      </c>
      <c r="T20" s="117"/>
    </row>
    <row r="21" spans="1:21" x14ac:dyDescent="0.2">
      <c r="A21" s="11">
        <v>2001</v>
      </c>
      <c r="B21" t="s">
        <v>33</v>
      </c>
      <c r="I21" s="7"/>
      <c r="P21" s="1" t="s">
        <v>5</v>
      </c>
      <c r="Q21" s="12">
        <f>SUM(Q12:Q19)</f>
        <v>-3.74276892920714</v>
      </c>
      <c r="R21" s="12">
        <f t="shared" ref="R21:T21" si="13">SUM(R12:R19)</f>
        <v>-4.0779141419641496</v>
      </c>
      <c r="S21" s="12">
        <f t="shared" si="13"/>
        <v>5.6991641120235705</v>
      </c>
      <c r="T21" s="118">
        <f t="shared" si="13"/>
        <v>0.4167717269168989</v>
      </c>
    </row>
    <row r="22" spans="1:21" x14ac:dyDescent="0.2">
      <c r="A22" s="11">
        <v>2001</v>
      </c>
      <c r="B22" t="s">
        <v>13</v>
      </c>
      <c r="C22" t="s">
        <v>8</v>
      </c>
      <c r="D22">
        <v>-0.19720545</v>
      </c>
      <c r="E22" s="95">
        <v>-0.87175349000000002</v>
      </c>
      <c r="F22" s="49">
        <v>7.2697525499999998</v>
      </c>
      <c r="G22">
        <v>0.20368393000000001</v>
      </c>
      <c r="H22">
        <v>56.331912000000003</v>
      </c>
      <c r="I22" s="7"/>
      <c r="K22" s="4">
        <f>-2*LN(H22/L22) +2*M22</f>
        <v>4.3319267643375756</v>
      </c>
      <c r="L22">
        <v>9</v>
      </c>
      <c r="M22">
        <v>4</v>
      </c>
      <c r="N22">
        <f>1/EXP(-0.5*K22)</f>
        <v>8.7230014542786734</v>
      </c>
      <c r="O22">
        <f>N22/SUM(N$22:N$24)</f>
        <v>2.5439175183800191E-10</v>
      </c>
      <c r="P22" s="1" t="s">
        <v>6</v>
      </c>
      <c r="Q22" s="12">
        <f>STDEV(D12:D19)</f>
        <v>1.7807700675650677E-2</v>
      </c>
      <c r="R22" s="12">
        <f t="shared" ref="R22:T22" si="14">STDEV(E12:E19)</f>
        <v>9.5312779186661964E-3</v>
      </c>
      <c r="S22" s="12">
        <f t="shared" si="14"/>
        <v>2.554279484616802</v>
      </c>
      <c r="T22" s="118">
        <f t="shared" si="14"/>
        <v>8.6140056584600597E-2</v>
      </c>
    </row>
    <row r="23" spans="1:21" x14ac:dyDescent="0.2">
      <c r="A23">
        <v>2001</v>
      </c>
      <c r="B23" t="s">
        <v>13</v>
      </c>
      <c r="C23" t="s">
        <v>31</v>
      </c>
      <c r="D23">
        <v>-0.24880336</v>
      </c>
      <c r="E23">
        <v>-0.88102475000000002</v>
      </c>
      <c r="F23" s="49">
        <v>5.2635712799999999</v>
      </c>
      <c r="G23">
        <v>0.35669617999999997</v>
      </c>
      <c r="H23">
        <v>53.703637999999998</v>
      </c>
      <c r="I23" s="48"/>
      <c r="K23" s="4">
        <f>-2*LN(H23/L23) +2*M23</f>
        <v>4.4274876627499058</v>
      </c>
      <c r="L23">
        <v>9</v>
      </c>
      <c r="M23">
        <v>4</v>
      </c>
      <c r="N23">
        <f>1/EXP(-0.5*K23)</f>
        <v>9.1499080620627282</v>
      </c>
      <c r="O23">
        <f t="shared" ref="O23:O24" si="15">N23/SUM(N$22:N$24)</f>
        <v>2.6684176923105586E-10</v>
      </c>
      <c r="P23" s="1" t="s">
        <v>28</v>
      </c>
      <c r="Q23" s="12">
        <f>SQRT(EXP(Q22^2)-1)</f>
        <v>1.7809112537625141E-2</v>
      </c>
      <c r="R23" s="12">
        <f t="shared" ref="R23:T23" si="16">SQRT(EXP(R22^2)-1)</f>
        <v>9.5314943906097821E-3</v>
      </c>
      <c r="S23" s="12">
        <f t="shared" si="16"/>
        <v>26.087014534222419</v>
      </c>
      <c r="T23" s="118">
        <f t="shared" si="16"/>
        <v>8.6300096035227536E-2</v>
      </c>
    </row>
    <row r="24" spans="1:21" ht="17" thickBot="1" x14ac:dyDescent="0.25">
      <c r="A24" s="59">
        <v>2001</v>
      </c>
      <c r="B24" s="59" t="s">
        <v>13</v>
      </c>
      <c r="C24" s="59" t="s">
        <v>69</v>
      </c>
      <c r="D24" s="62">
        <v>-0.76142635000000003</v>
      </c>
      <c r="E24" s="59">
        <v>-1.0178595800000001</v>
      </c>
      <c r="F24" s="59">
        <v>6.7289182099999998</v>
      </c>
      <c r="G24" s="59"/>
      <c r="H24" s="61">
        <v>1.7572833E-9</v>
      </c>
      <c r="I24" s="7"/>
      <c r="K24" s="4">
        <f>-2*LN(H24/L24) +2*M24</f>
        <v>48.516218177312346</v>
      </c>
      <c r="L24">
        <v>3</v>
      </c>
      <c r="M24">
        <v>3</v>
      </c>
      <c r="N24">
        <f>1/EXP(-0.5*K24)</f>
        <v>34289639450.601406</v>
      </c>
      <c r="O24">
        <f t="shared" si="15"/>
        <v>0.9999999994787665</v>
      </c>
      <c r="P24" s="1"/>
      <c r="Q24" s="4"/>
      <c r="R24" s="4"/>
      <c r="S24" s="4"/>
      <c r="T24" s="119"/>
    </row>
    <row r="25" spans="1:21" ht="17" thickTop="1" x14ac:dyDescent="0.2">
      <c r="A25">
        <v>2001</v>
      </c>
      <c r="B25" t="s">
        <v>13</v>
      </c>
      <c r="C25" t="s">
        <v>70</v>
      </c>
      <c r="D25">
        <v>-0.70184632999999996</v>
      </c>
      <c r="E25">
        <v>-0.93259440999999998</v>
      </c>
      <c r="F25">
        <v>6.5521296900000001</v>
      </c>
      <c r="H25" s="2">
        <v>5.5796486000000001E-16</v>
      </c>
      <c r="I25" s="7"/>
      <c r="K25" s="4"/>
      <c r="P25" s="50"/>
      <c r="T25" s="120"/>
    </row>
    <row r="26" spans="1:21" x14ac:dyDescent="0.2">
      <c r="A26" s="11"/>
      <c r="P26" s="50"/>
      <c r="T26" s="120"/>
    </row>
    <row r="27" spans="1:21" x14ac:dyDescent="0.2">
      <c r="A27" s="11">
        <v>2001</v>
      </c>
      <c r="B27" t="s">
        <v>14</v>
      </c>
      <c r="C27" t="s">
        <v>8</v>
      </c>
      <c r="D27">
        <v>4.5560625E-2</v>
      </c>
      <c r="E27">
        <v>-0.90476908700000003</v>
      </c>
      <c r="F27">
        <v>4.2571217849999998</v>
      </c>
      <c r="G27">
        <v>0.20029887299999999</v>
      </c>
      <c r="H27">
        <v>52.715142999999998</v>
      </c>
      <c r="I27" s="7"/>
      <c r="K27" s="4">
        <f>-2*LN(H27/L27) +2*M27</f>
        <v>4.4646436392212312</v>
      </c>
      <c r="L27">
        <v>9</v>
      </c>
      <c r="M27">
        <v>4</v>
      </c>
      <c r="N27">
        <f>1/EXP(-0.5*K27)</f>
        <v>9.3214837774090462</v>
      </c>
      <c r="O27">
        <f>N27/SUM(N$27:N$29)</f>
        <v>3.5647556880484567E-10</v>
      </c>
      <c r="P27" s="50"/>
      <c r="T27" s="120"/>
    </row>
    <row r="28" spans="1:21" x14ac:dyDescent="0.2">
      <c r="A28">
        <v>2001</v>
      </c>
      <c r="B28" t="s">
        <v>14</v>
      </c>
      <c r="C28" t="s">
        <v>31</v>
      </c>
      <c r="D28">
        <v>-2.9443026000000001E-2</v>
      </c>
      <c r="E28">
        <v>-0.89351461099999996</v>
      </c>
      <c r="F28">
        <v>2.7043695809999999</v>
      </c>
      <c r="G28">
        <v>0.20157467700000001</v>
      </c>
      <c r="H28">
        <v>49.231414000000001</v>
      </c>
      <c r="I28" s="7"/>
      <c r="K28" s="4">
        <f>-2*LN(H28/L28) +2*M28</f>
        <v>4.6013853233096036</v>
      </c>
      <c r="L28">
        <v>9</v>
      </c>
      <c r="M28">
        <v>4</v>
      </c>
      <c r="N28">
        <f>1/EXP(-0.5*K28)</f>
        <v>9.9810935817991755</v>
      </c>
      <c r="O28">
        <f t="shared" ref="O28:O29" si="17">N28/SUM(N$27:N$29)</f>
        <v>3.8170060655892965E-10</v>
      </c>
      <c r="P28" s="50"/>
      <c r="T28" s="120"/>
    </row>
    <row r="29" spans="1:21" ht="17" thickBot="1" x14ac:dyDescent="0.25">
      <c r="A29" s="59">
        <v>2001</v>
      </c>
      <c r="B29" s="59" t="s">
        <v>14</v>
      </c>
      <c r="C29" s="59" t="s">
        <v>69</v>
      </c>
      <c r="D29" s="59">
        <v>-0.46911185</v>
      </c>
      <c r="E29" s="59">
        <v>-1.01266393</v>
      </c>
      <c r="F29" s="59">
        <v>3.5213865100000001</v>
      </c>
      <c r="G29" s="59"/>
      <c r="H29" s="61">
        <v>2.3043551999999998E-9</v>
      </c>
      <c r="I29" s="7"/>
      <c r="K29" s="4">
        <f>-2*LN(H29/L29) +2*M29</f>
        <v>47.974154455993336</v>
      </c>
      <c r="L29">
        <v>3</v>
      </c>
      <c r="M29">
        <v>3</v>
      </c>
      <c r="N29">
        <f>1/EXP(-0.5*K29)</f>
        <v>26149011562.78466</v>
      </c>
      <c r="O29">
        <f t="shared" si="17"/>
        <v>0.99999999926182381</v>
      </c>
      <c r="P29" s="50"/>
      <c r="T29" s="117"/>
      <c r="U29" s="95"/>
    </row>
    <row r="30" spans="1:21" ht="17" thickTop="1" x14ac:dyDescent="0.2">
      <c r="A30">
        <v>2001</v>
      </c>
      <c r="B30" t="s">
        <v>14</v>
      </c>
      <c r="C30" t="s">
        <v>70</v>
      </c>
      <c r="D30">
        <v>-0.41145673999999999</v>
      </c>
      <c r="E30">
        <v>-1.0267832400000001</v>
      </c>
      <c r="F30">
        <v>3.53628491</v>
      </c>
      <c r="H30" s="2">
        <v>2.1967626999999998E-19</v>
      </c>
      <c r="I30" s="7"/>
      <c r="P30" s="50"/>
      <c r="T30" s="117"/>
      <c r="U30" s="95"/>
    </row>
    <row r="31" spans="1:21" x14ac:dyDescent="0.2">
      <c r="A31" s="11"/>
      <c r="H31" s="2"/>
      <c r="I31" s="7"/>
      <c r="P31" s="50"/>
      <c r="T31" s="117"/>
      <c r="U31" s="95"/>
    </row>
    <row r="32" spans="1:21" x14ac:dyDescent="0.2">
      <c r="A32" s="11">
        <v>2001</v>
      </c>
      <c r="B32" t="s">
        <v>21</v>
      </c>
      <c r="C32" t="s">
        <v>36</v>
      </c>
      <c r="D32" s="94">
        <v>-0.20197819</v>
      </c>
      <c r="E32" s="94">
        <v>-0.87836526999999998</v>
      </c>
      <c r="F32" s="94">
        <v>2.3125386799999998</v>
      </c>
      <c r="G32" s="95"/>
      <c r="H32" s="2">
        <v>0.72336403999999999</v>
      </c>
      <c r="I32" s="7"/>
      <c r="K32" s="4">
        <f>-2*LN(H32/L32) +2*M32</f>
        <v>8.8449099181439834</v>
      </c>
      <c r="L32">
        <v>3</v>
      </c>
      <c r="M32">
        <v>3</v>
      </c>
      <c r="N32">
        <f>1/EXP(-0.5*K32)</f>
        <v>83.300533946314189</v>
      </c>
      <c r="O32">
        <f>N32/SUM(N$32:N$34)</f>
        <v>5.5806617091093831E-11</v>
      </c>
      <c r="P32" s="50"/>
      <c r="T32" s="117"/>
      <c r="U32" s="95"/>
    </row>
    <row r="33" spans="1:20" x14ac:dyDescent="0.2">
      <c r="A33" s="11">
        <v>2001</v>
      </c>
      <c r="B33" t="s">
        <v>24</v>
      </c>
      <c r="C33" t="s">
        <v>35</v>
      </c>
      <c r="D33" s="94">
        <v>2.5340883000000001</v>
      </c>
      <c r="E33" s="94">
        <v>-0.18608238999999999</v>
      </c>
      <c r="F33" s="94">
        <v>8.8019526100000007</v>
      </c>
      <c r="G33" s="95"/>
      <c r="H33" s="2">
        <v>3066.6828999999998</v>
      </c>
      <c r="I33" s="7"/>
      <c r="K33" s="4">
        <f t="shared" ref="K33:K35" si="18">-2*LN(H33/L33) +2*M33</f>
        <v>-7.8594789583303246</v>
      </c>
      <c r="L33">
        <v>3</v>
      </c>
      <c r="M33">
        <v>3</v>
      </c>
      <c r="N33">
        <f t="shared" ref="N33:N40" si="19">1/EXP(-0.5*K33)</f>
        <v>1.9648790805714876E-2</v>
      </c>
      <c r="O33">
        <f t="shared" ref="O33:O34" si="20">N33/SUM(N$32:N$34)</f>
        <v>1.3163571622532843E-14</v>
      </c>
      <c r="P33" s="50"/>
      <c r="Q33" s="50"/>
      <c r="T33" s="117"/>
    </row>
    <row r="34" spans="1:20" x14ac:dyDescent="0.2">
      <c r="A34">
        <v>2001</v>
      </c>
      <c r="B34" t="s">
        <v>24</v>
      </c>
      <c r="C34" t="s">
        <v>45</v>
      </c>
      <c r="D34" s="94">
        <v>-0.33563237000000001</v>
      </c>
      <c r="E34" s="94">
        <v>-0.96149746000000003</v>
      </c>
      <c r="F34" s="94">
        <v>6.4778621100000002</v>
      </c>
      <c r="G34" s="95"/>
      <c r="H34" s="2">
        <v>4.0368499999999999E-11</v>
      </c>
      <c r="I34" s="7"/>
      <c r="K34" s="4">
        <f t="shared" si="18"/>
        <v>56.063167253452612</v>
      </c>
      <c r="L34">
        <v>3</v>
      </c>
      <c r="M34">
        <v>3</v>
      </c>
      <c r="N34">
        <f t="shared" si="19"/>
        <v>1492664101206.7061</v>
      </c>
      <c r="O34">
        <f t="shared" si="20"/>
        <v>0.99999999994418032</v>
      </c>
      <c r="P34" s="50"/>
      <c r="Q34" s="50"/>
      <c r="T34" s="117"/>
    </row>
    <row r="35" spans="1:20" ht="17" thickBot="1" x14ac:dyDescent="0.25">
      <c r="A35" s="58">
        <v>2001</v>
      </c>
      <c r="B35" s="59" t="s">
        <v>24</v>
      </c>
      <c r="C35" s="59" t="s">
        <v>61</v>
      </c>
      <c r="D35" s="104">
        <v>-3.5758056200000001</v>
      </c>
      <c r="E35" s="104">
        <v>-1.74566577</v>
      </c>
      <c r="F35" s="104">
        <v>0.90397464999999999</v>
      </c>
      <c r="G35" s="96"/>
      <c r="H35" s="59">
        <v>39.532899999999998</v>
      </c>
      <c r="I35" s="7"/>
      <c r="K35" s="4">
        <f t="shared" si="18"/>
        <v>1.8646093516256492</v>
      </c>
      <c r="L35">
        <v>5</v>
      </c>
      <c r="M35">
        <v>3</v>
      </c>
      <c r="N35">
        <f t="shared" ref="N35" si="21">1/EXP(-0.5*K35)</f>
        <v>2.540357135852374</v>
      </c>
      <c r="O35">
        <f t="shared" ref="O35" si="22">N35/SUM(N$32:N$34)</f>
        <v>1.7018947087002932E-12</v>
      </c>
      <c r="P35" s="50"/>
      <c r="Q35" s="50"/>
      <c r="T35" s="117"/>
    </row>
    <row r="36" spans="1:20" ht="17" thickTop="1" x14ac:dyDescent="0.2">
      <c r="A36" s="11"/>
      <c r="C36" t="s">
        <v>71</v>
      </c>
      <c r="D36" s="49">
        <v>-0.34585304</v>
      </c>
      <c r="E36" s="49">
        <v>-0.70831502999999996</v>
      </c>
      <c r="F36" s="49">
        <v>1.19333964</v>
      </c>
      <c r="H36" s="2">
        <v>1.2423318999999999E-16</v>
      </c>
      <c r="I36" s="7"/>
      <c r="K36" s="4"/>
      <c r="Q36" s="50"/>
      <c r="T36" s="117"/>
    </row>
    <row r="37" spans="1:20" x14ac:dyDescent="0.2">
      <c r="A37" s="11">
        <v>2001</v>
      </c>
      <c r="H37" s="2"/>
      <c r="I37" s="7"/>
      <c r="K37" s="4"/>
      <c r="Q37" s="49"/>
      <c r="T37" s="117"/>
    </row>
    <row r="38" spans="1:20" x14ac:dyDescent="0.2">
      <c r="A38" s="11">
        <v>2001</v>
      </c>
      <c r="B38" t="s">
        <v>22</v>
      </c>
      <c r="C38" t="s">
        <v>36</v>
      </c>
      <c r="D38" s="94">
        <v>-1.1008781000000001</v>
      </c>
      <c r="E38" s="94">
        <v>-1.1620767000000001</v>
      </c>
      <c r="F38" s="94">
        <v>7.9742318000000001</v>
      </c>
      <c r="H38" s="95">
        <v>7.6704166000000004E-3</v>
      </c>
      <c r="K38" s="4">
        <f>-2*LN(H38/L38) +2*M38</f>
        <v>17.937993276462244</v>
      </c>
      <c r="L38">
        <v>3</v>
      </c>
      <c r="M38">
        <v>3</v>
      </c>
      <c r="N38">
        <f t="shared" si="19"/>
        <v>7855.7155252249222</v>
      </c>
      <c r="O38">
        <f>N38/SUM(N$38:N$41)</f>
        <v>7.3763661155117331E-7</v>
      </c>
      <c r="P38" s="50"/>
      <c r="Q38" s="4"/>
      <c r="R38" s="4"/>
      <c r="S38" s="4"/>
      <c r="T38" s="119"/>
    </row>
    <row r="39" spans="1:20" x14ac:dyDescent="0.2">
      <c r="A39">
        <v>2001</v>
      </c>
      <c r="B39" t="s">
        <v>25</v>
      </c>
      <c r="C39" t="s">
        <v>35</v>
      </c>
      <c r="D39" s="94">
        <v>-3.0361623999999998</v>
      </c>
      <c r="E39" s="94">
        <v>-6.7880938999999998</v>
      </c>
      <c r="F39" s="94">
        <v>5.2132128</v>
      </c>
      <c r="H39" s="95">
        <v>3.0112915</v>
      </c>
      <c r="K39" s="4">
        <f>-2*LN(H39/L39) +2*M39</f>
        <v>5.992486464327988</v>
      </c>
      <c r="L39">
        <v>3</v>
      </c>
      <c r="M39">
        <v>3</v>
      </c>
      <c r="N39">
        <f t="shared" si="19"/>
        <v>20.010221783431799</v>
      </c>
      <c r="O39">
        <f t="shared" ref="O39:O41" si="23">N39/SUM(N$38:N$41)</f>
        <v>1.8789214229209882E-9</v>
      </c>
      <c r="Q39" s="4"/>
      <c r="R39" s="4"/>
      <c r="S39" s="4"/>
      <c r="T39" s="13"/>
    </row>
    <row r="40" spans="1:20" x14ac:dyDescent="0.2">
      <c r="A40">
        <v>2001</v>
      </c>
      <c r="B40" t="s">
        <v>22</v>
      </c>
      <c r="C40" t="s">
        <v>45</v>
      </c>
      <c r="D40" s="94">
        <v>-1.1458892000000001</v>
      </c>
      <c r="E40" s="94">
        <v>-1.1662914</v>
      </c>
      <c r="F40" s="94">
        <v>9.9462367999999994</v>
      </c>
      <c r="H40" s="97">
        <v>5.6579843000000001E-9</v>
      </c>
      <c r="K40" s="4">
        <f>-2*LN(H40/L40) +2*M40</f>
        <v>46.17762085514218</v>
      </c>
      <c r="L40">
        <v>3</v>
      </c>
      <c r="M40">
        <v>3</v>
      </c>
      <c r="N40">
        <f t="shared" si="19"/>
        <v>10649837039.944231</v>
      </c>
      <c r="O40">
        <f t="shared" si="23"/>
        <v>0.99999925945532742</v>
      </c>
      <c r="R40" s="4"/>
      <c r="S40" s="4"/>
      <c r="T40" s="10"/>
    </row>
    <row r="41" spans="1:20" ht="17" thickBot="1" x14ac:dyDescent="0.25">
      <c r="A41" s="59">
        <v>2001</v>
      </c>
      <c r="B41" s="59" t="s">
        <v>22</v>
      </c>
      <c r="C41" s="59" t="s">
        <v>61</v>
      </c>
      <c r="D41" s="104">
        <v>-4.400201</v>
      </c>
      <c r="E41" s="104">
        <v>-4.5279642000000004</v>
      </c>
      <c r="F41" s="104">
        <v>5.4547061000000001</v>
      </c>
      <c r="G41" s="59"/>
      <c r="H41" s="96">
        <v>9.1629605000000005</v>
      </c>
      <c r="K41" s="4">
        <f>-2*LN(H41/L41) +2*M41</f>
        <v>4.7885371745511023</v>
      </c>
      <c r="L41">
        <v>5</v>
      </c>
      <c r="M41">
        <v>3</v>
      </c>
      <c r="N41">
        <f t="shared" ref="N41" si="24">1/EXP(-0.5*K41)</f>
        <v>10.960178712539289</v>
      </c>
      <c r="O41">
        <f t="shared" si="23"/>
        <v>1.0291397469209281E-9</v>
      </c>
      <c r="T41" s="10"/>
    </row>
    <row r="42" spans="1:20" ht="17" thickTop="1" x14ac:dyDescent="0.2">
      <c r="A42">
        <v>2001</v>
      </c>
      <c r="B42" t="s">
        <v>22</v>
      </c>
      <c r="C42" t="s">
        <v>71</v>
      </c>
      <c r="D42" s="49">
        <v>-1.0405774109999999</v>
      </c>
      <c r="E42" s="49">
        <v>4.0745023590000002</v>
      </c>
      <c r="F42" s="49">
        <v>-4.4830608000000001E-2</v>
      </c>
      <c r="H42" s="2">
        <v>2.5087004E-9</v>
      </c>
      <c r="K42" s="4"/>
      <c r="T42" s="10"/>
    </row>
    <row r="43" spans="1:20" x14ac:dyDescent="0.2">
      <c r="D43" s="49"/>
      <c r="E43" s="49"/>
      <c r="T43" s="10"/>
    </row>
    <row r="44" spans="1:20" x14ac:dyDescent="0.2">
      <c r="A44">
        <v>2001</v>
      </c>
      <c r="B44" t="s">
        <v>34</v>
      </c>
      <c r="C44" t="s">
        <v>36</v>
      </c>
      <c r="D44" s="94">
        <v>-0.60736595000000004</v>
      </c>
      <c r="E44" s="94">
        <v>8.2091514000000004E-2</v>
      </c>
      <c r="F44" s="94">
        <v>0.18413809</v>
      </c>
      <c r="H44" s="97">
        <v>6.1931981000000003E-4</v>
      </c>
      <c r="K44" s="4">
        <f>-2*LN(H44/L44) +2*M44</f>
        <v>22.971002102943771</v>
      </c>
      <c r="L44">
        <v>3</v>
      </c>
      <c r="M44">
        <v>3</v>
      </c>
      <c r="N44">
        <f t="shared" ref="N44:N46" si="25">1/EXP(-0.5*K44)</f>
        <v>97294.822152650086</v>
      </c>
      <c r="O44">
        <f>N44/SUM(N$44:N$47)</f>
        <v>5.2126541399280362E-6</v>
      </c>
      <c r="T44" s="10"/>
    </row>
    <row r="45" spans="1:20" x14ac:dyDescent="0.2">
      <c r="A45">
        <v>2001</v>
      </c>
      <c r="B45" t="s">
        <v>34</v>
      </c>
      <c r="C45" t="s">
        <v>35</v>
      </c>
      <c r="D45" s="94">
        <v>2.07632386</v>
      </c>
      <c r="E45" s="94">
        <v>-0.40668992500000001</v>
      </c>
      <c r="F45" s="94">
        <v>2.6101971800000001</v>
      </c>
      <c r="H45" s="95">
        <v>1671.7316000000001</v>
      </c>
      <c r="K45" s="4">
        <f>-2*LN(H45/L45) +2*M45</f>
        <v>-6.6460059315500395</v>
      </c>
      <c r="L45">
        <v>3</v>
      </c>
      <c r="M45">
        <v>3</v>
      </c>
      <c r="N45">
        <f t="shared" si="25"/>
        <v>3.6044428884136066E-2</v>
      </c>
      <c r="O45">
        <f t="shared" ref="O45:O47" si="26">N45/SUM(N$44:N$47)</f>
        <v>1.9311114125831816E-12</v>
      </c>
      <c r="T45" s="10"/>
    </row>
    <row r="46" spans="1:20" ht="17" thickBot="1" x14ac:dyDescent="0.25">
      <c r="A46">
        <v>2001</v>
      </c>
      <c r="B46" t="s">
        <v>34</v>
      </c>
      <c r="C46" t="s">
        <v>45</v>
      </c>
      <c r="D46" s="94">
        <v>-0.50985305999999997</v>
      </c>
      <c r="E46" s="94">
        <v>-1.05850588</v>
      </c>
      <c r="F46" s="94">
        <v>6.77804669</v>
      </c>
      <c r="H46" s="97">
        <v>3.2283168000000001E-9</v>
      </c>
      <c r="K46" s="4">
        <f>-2*LN(H46/L46) +2*M46</f>
        <v>47.299834477516832</v>
      </c>
      <c r="L46">
        <v>3</v>
      </c>
      <c r="M46">
        <v>3</v>
      </c>
      <c r="N46">
        <f t="shared" si="25"/>
        <v>18665024067.514984</v>
      </c>
      <c r="O46">
        <f t="shared" si="26"/>
        <v>0.99999478723275859</v>
      </c>
      <c r="T46" s="13"/>
    </row>
    <row r="47" spans="1:20" ht="17" thickBot="1" x14ac:dyDescent="0.25">
      <c r="A47" s="59">
        <v>2001</v>
      </c>
      <c r="B47" s="59" t="s">
        <v>34</v>
      </c>
      <c r="C47" s="59" t="s">
        <v>61</v>
      </c>
      <c r="D47" s="104">
        <v>-3.83601218</v>
      </c>
      <c r="E47" s="104">
        <v>-2.0606383849999999</v>
      </c>
      <c r="F47" s="104">
        <v>7.1997603799999998</v>
      </c>
      <c r="G47" s="59"/>
      <c r="H47" s="96">
        <v>29.039204000000002</v>
      </c>
      <c r="K47" s="4">
        <f>-2*LN(H47/L47) +2*M47</f>
        <v>1.4599310191110151</v>
      </c>
      <c r="L47">
        <v>3</v>
      </c>
      <c r="M47">
        <v>3</v>
      </c>
      <c r="N47">
        <f t="shared" ref="N47" si="27">1/EXP(-0.5*K47)</f>
        <v>2.0750090384558404</v>
      </c>
      <c r="O47">
        <f t="shared" si="26"/>
        <v>1.1117040162450534E-10</v>
      </c>
      <c r="Q47" s="26" t="s">
        <v>37</v>
      </c>
      <c r="R47" s="27"/>
      <c r="S47" s="28"/>
      <c r="T47" s="13"/>
    </row>
    <row r="48" spans="1:20" ht="17" thickTop="1" x14ac:dyDescent="0.2">
      <c r="A48">
        <v>2001</v>
      </c>
      <c r="B48" t="s">
        <v>34</v>
      </c>
      <c r="C48" t="s">
        <v>71</v>
      </c>
      <c r="D48" s="49">
        <v>-0.21367827</v>
      </c>
      <c r="E48" s="49">
        <v>-1.0459154100000001</v>
      </c>
      <c r="F48" s="49">
        <v>4.0672092400000004</v>
      </c>
      <c r="G48" s="4"/>
      <c r="H48" s="97">
        <v>1.7984990000000001E-3</v>
      </c>
      <c r="K48" s="4"/>
      <c r="Q48" s="29">
        <f>$O22*D22+$O23*D23+$O24*D24</f>
        <v>-0.7614263497196776</v>
      </c>
      <c r="R48" s="30">
        <f t="shared" ref="R48:S48" si="28">$O22*E22+$O23*E23+$O24*E24</f>
        <v>-1.0178595799263186</v>
      </c>
      <c r="S48" s="31">
        <f t="shared" si="28"/>
        <v>6.7289182097465678</v>
      </c>
      <c r="T48" s="13"/>
    </row>
    <row r="49" spans="1:20" x14ac:dyDescent="0.2">
      <c r="A49" s="11"/>
      <c r="D49" s="4"/>
      <c r="E49" s="4"/>
      <c r="F49" s="4"/>
      <c r="G49" s="4"/>
      <c r="Q49" s="29" t="s">
        <v>40</v>
      </c>
      <c r="R49" s="30"/>
      <c r="S49" s="31"/>
      <c r="T49" s="10"/>
    </row>
    <row r="50" spans="1:20" ht="17" thickBot="1" x14ac:dyDescent="0.25">
      <c r="A50" s="11">
        <v>2001</v>
      </c>
      <c r="C50" t="s">
        <v>92</v>
      </c>
      <c r="G50" s="4"/>
      <c r="Q50" s="29">
        <f>$O27*D27+$O28*D28+$O29*D29</f>
        <v>-0.46911184964870994</v>
      </c>
      <c r="R50" s="30">
        <f>$O27*E27+$O28*E28+$O29*E29</f>
        <v>-1.0126639299160587</v>
      </c>
      <c r="S50" s="31">
        <f>$O27*F27+$O28*F28+$O29*F29</f>
        <v>3.5213865099504158</v>
      </c>
      <c r="T50" s="13"/>
    </row>
    <row r="51" spans="1:20" x14ac:dyDescent="0.2">
      <c r="A51" s="11">
        <v>2001</v>
      </c>
      <c r="C51" s="41" t="s">
        <v>23</v>
      </c>
      <c r="D51" s="42">
        <v>-0.7614263497196776</v>
      </c>
      <c r="E51" s="42">
        <v>-1.0178595799263186</v>
      </c>
      <c r="F51" s="42">
        <v>6.7289182097465678</v>
      </c>
      <c r="G51" s="22"/>
      <c r="H51" s="44">
        <f t="shared" ref="H51:J55" si="29">EXP(D51)</f>
        <v>0.46699984663421873</v>
      </c>
      <c r="I51" s="44">
        <f t="shared" si="29"/>
        <v>0.36136759142563296</v>
      </c>
      <c r="J51" s="122">
        <f t="shared" si="29"/>
        <v>836.24213786878715</v>
      </c>
      <c r="Q51" s="29" t="s">
        <v>38</v>
      </c>
      <c r="R51" s="30"/>
      <c r="S51" s="31"/>
      <c r="T51" s="10"/>
    </row>
    <row r="52" spans="1:20" x14ac:dyDescent="0.2">
      <c r="A52" s="11">
        <v>2001</v>
      </c>
      <c r="C52" s="24" t="s">
        <v>24</v>
      </c>
      <c r="D52" s="19">
        <v>-0.23625952</v>
      </c>
      <c r="E52" s="19">
        <v>7.5736332800000001</v>
      </c>
      <c r="F52" s="19">
        <v>0.17218063</v>
      </c>
      <c r="G52" s="14"/>
      <c r="H52" s="45">
        <f t="shared" si="29"/>
        <v>0.78957573664611624</v>
      </c>
      <c r="I52" s="45">
        <f t="shared" si="29"/>
        <v>1946.1985357032422</v>
      </c>
      <c r="J52" s="123">
        <f t="shared" si="29"/>
        <v>1.1878923828373853</v>
      </c>
      <c r="Q52" s="29">
        <f>$O32*D32+$O33*D33+$O34*D34+$O35*D35</f>
        <v>-0.33563236999858909</v>
      </c>
      <c r="R52" s="30">
        <f t="shared" ref="R52:S52" si="30">$O32*E32+$O33*E33+$O34*E34+$O35*E35</f>
        <v>-0.96149745999832148</v>
      </c>
      <c r="S52" s="31">
        <f t="shared" si="30"/>
        <v>6.4778621097691165</v>
      </c>
      <c r="T52" s="10"/>
    </row>
    <row r="53" spans="1:20" x14ac:dyDescent="0.2">
      <c r="A53" s="11">
        <v>2001</v>
      </c>
      <c r="C53" s="24" t="s">
        <v>25</v>
      </c>
      <c r="D53" s="43">
        <v>-1.1458891736989814</v>
      </c>
      <c r="E53" s="43">
        <v>-1.1662914109136393</v>
      </c>
      <c r="F53" s="43">
        <v>9.9462353318615229</v>
      </c>
      <c r="H53" s="45">
        <f t="shared" si="29"/>
        <v>0.31794108721372261</v>
      </c>
      <c r="I53" s="45">
        <f t="shared" si="29"/>
        <v>0.31152010169404093</v>
      </c>
      <c r="J53" s="123">
        <f t="shared" si="29"/>
        <v>20873.492506658615</v>
      </c>
      <c r="Q53" s="29" t="s">
        <v>44</v>
      </c>
      <c r="R53" s="32"/>
      <c r="S53" s="33"/>
      <c r="T53" s="10"/>
    </row>
    <row r="54" spans="1:20" x14ac:dyDescent="0.2">
      <c r="A54" s="11">
        <v>2001</v>
      </c>
      <c r="C54" s="24" t="s">
        <v>26</v>
      </c>
      <c r="D54" s="19">
        <v>-1.0405774109999999</v>
      </c>
      <c r="E54" s="19">
        <v>4.0745023590000002</v>
      </c>
      <c r="F54" s="19">
        <v>-4.4830608000000001E-2</v>
      </c>
      <c r="H54" s="45">
        <f t="shared" si="29"/>
        <v>0.35325065224758417</v>
      </c>
      <c r="I54" s="45">
        <f t="shared" si="29"/>
        <v>58.821201462187993</v>
      </c>
      <c r="J54" s="123">
        <f t="shared" si="29"/>
        <v>0.95615943387484548</v>
      </c>
      <c r="Q54" s="29">
        <f>$O38*D38 + $O39*D39+$O40*D40+$O41*D41</f>
        <v>-1.1458891736989814</v>
      </c>
      <c r="R54" s="30">
        <f t="shared" ref="R54:S54" si="31">$O38*E38 + $O39*E39+$O40*E40+$O41*E41</f>
        <v>-1.1662914109136393</v>
      </c>
      <c r="S54" s="31">
        <f t="shared" si="31"/>
        <v>9.9462353318615229</v>
      </c>
      <c r="T54" s="10"/>
    </row>
    <row r="55" spans="1:20" x14ac:dyDescent="0.2">
      <c r="A55" s="11">
        <v>2001</v>
      </c>
      <c r="C55" s="24" t="s">
        <v>27</v>
      </c>
      <c r="D55" s="19">
        <v>-0.76142634943293042</v>
      </c>
      <c r="E55" s="19">
        <v>-1.0178595799122236</v>
      </c>
      <c r="F55" s="19">
        <v>6.7289182075826917</v>
      </c>
      <c r="H55" s="45">
        <f t="shared" si="29"/>
        <v>0.46699984676812961</v>
      </c>
      <c r="I55" s="45">
        <f t="shared" si="29"/>
        <v>0.36136759143072639</v>
      </c>
      <c r="J55" s="123">
        <f t="shared" si="29"/>
        <v>836.24213605926275</v>
      </c>
      <c r="Q55" s="29" t="s">
        <v>39</v>
      </c>
      <c r="R55" s="32"/>
      <c r="S55" s="33"/>
      <c r="T55" s="10"/>
    </row>
    <row r="56" spans="1:20" ht="17" thickBot="1" x14ac:dyDescent="0.25">
      <c r="A56" s="11">
        <v>2001</v>
      </c>
      <c r="C56" s="24"/>
      <c r="D56" s="18"/>
      <c r="E56" s="18"/>
      <c r="F56" s="18"/>
      <c r="H56" s="46"/>
      <c r="I56" s="46"/>
      <c r="J56" s="124"/>
      <c r="Q56" s="36">
        <f>$O44*D44+$O45*D45+$O46*D46 + $O47*D47</f>
        <v>-0.50985356866574594</v>
      </c>
      <c r="R56" s="37">
        <f t="shared" ref="R56:S56" si="32">$O44*E44+$O45*E45+$O46*E46 + $O47*E47</f>
        <v>-1.0584999345704209</v>
      </c>
      <c r="S56" s="116">
        <f t="shared" si="32"/>
        <v>6.7780123182738716</v>
      </c>
      <c r="T56" s="13"/>
    </row>
    <row r="57" spans="1:20" x14ac:dyDescent="0.2">
      <c r="A57" s="11">
        <v>2001</v>
      </c>
      <c r="C57" s="24" t="s">
        <v>5</v>
      </c>
      <c r="D57" s="19">
        <f>AVERAGE(D51:D55)</f>
        <v>-0.78911576077031786</v>
      </c>
      <c r="E57" s="19">
        <f t="shared" ref="E57:F57" si="33">AVERAGE(E51:E55)</f>
        <v>1.6892250136495641</v>
      </c>
      <c r="F57" s="19">
        <f t="shared" si="33"/>
        <v>4.7062843542381554</v>
      </c>
      <c r="G57" t="s">
        <v>46</v>
      </c>
      <c r="H57" s="45">
        <f>AVERAGE(H51:H55)</f>
        <v>0.47895343390195427</v>
      </c>
      <c r="I57" s="45">
        <f t="shared" ref="I57:J57" si="34">AVERAGE(I51:I55)</f>
        <v>401.21079848999614</v>
      </c>
      <c r="J57" s="123">
        <f t="shared" si="34"/>
        <v>4509.6241664806748</v>
      </c>
      <c r="T57" s="10"/>
    </row>
    <row r="58" spans="1:20" x14ac:dyDescent="0.2">
      <c r="A58">
        <v>2001</v>
      </c>
      <c r="C58" s="24" t="s">
        <v>6</v>
      </c>
      <c r="D58" s="19">
        <f>STDEV(D51:D55)</f>
        <v>0.35274057735545222</v>
      </c>
      <c r="E58" s="19">
        <f t="shared" ref="E58:F58" si="35">STDEV(E51:E55)</f>
        <v>3.9726060937299423</v>
      </c>
      <c r="F58" s="19">
        <f t="shared" si="35"/>
        <v>4.43763370594605</v>
      </c>
      <c r="G58" t="s">
        <v>47</v>
      </c>
      <c r="H58" s="45">
        <f>STDEV(H51:H55)</f>
        <v>0.18607670230157547</v>
      </c>
      <c r="I58" s="45">
        <f t="shared" ref="I58:J58" si="36">STDEV(I51:I55)</f>
        <v>864.04550056809001</v>
      </c>
      <c r="J58" s="123">
        <f t="shared" si="36"/>
        <v>9157.2067651604084</v>
      </c>
    </row>
    <row r="59" spans="1:20" ht="17" thickBot="1" x14ac:dyDescent="0.25">
      <c r="A59">
        <v>2001</v>
      </c>
      <c r="C59" s="25" t="s">
        <v>28</v>
      </c>
      <c r="D59" s="54">
        <f>SQRT(EXP(D58^2)-1)</f>
        <v>0.36400290676155084</v>
      </c>
      <c r="E59" s="54">
        <f t="shared" ref="E59:F59" si="37">SQRT(EXP(E58^2)-1)</f>
        <v>2672.5798423151696</v>
      </c>
      <c r="F59" s="54">
        <f t="shared" si="37"/>
        <v>18888.271496314424</v>
      </c>
      <c r="G59" s="16" t="s">
        <v>28</v>
      </c>
      <c r="H59" s="47">
        <f>H58/H57</f>
        <v>0.38850687588903876</v>
      </c>
      <c r="I59" s="47">
        <f t="shared" ref="I59:J59" si="38">I58/I57</f>
        <v>2.1535948280056929</v>
      </c>
      <c r="J59" s="125">
        <f t="shared" si="38"/>
        <v>2.0305920021505299</v>
      </c>
    </row>
    <row r="61" spans="1:20" ht="17" thickBot="1" x14ac:dyDescent="0.25">
      <c r="C61" t="s">
        <v>93</v>
      </c>
      <c r="G61" s="4"/>
      <c r="N61" t="s">
        <v>80</v>
      </c>
      <c r="O61" t="s">
        <v>81</v>
      </c>
      <c r="P61" t="s">
        <v>83</v>
      </c>
      <c r="Q61" t="s">
        <v>84</v>
      </c>
    </row>
    <row r="62" spans="1:20" x14ac:dyDescent="0.2">
      <c r="C62" s="41" t="s">
        <v>23</v>
      </c>
      <c r="D62" s="42">
        <v>-0.70184632999999996</v>
      </c>
      <c r="E62" s="42">
        <v>-0.93259440999999998</v>
      </c>
      <c r="F62" s="42">
        <v>6.5521296900000001</v>
      </c>
      <c r="G62" s="114">
        <f>H25</f>
        <v>5.5796486000000001E-16</v>
      </c>
      <c r="H62" s="44">
        <f t="shared" ref="H62:J66" si="39">EXP(D62)</f>
        <v>0.49566928934016063</v>
      </c>
      <c r="I62" s="44">
        <f t="shared" si="39"/>
        <v>0.39353140299554173</v>
      </c>
      <c r="J62" s="122">
        <f t="shared" si="39"/>
        <v>700.73493400549842</v>
      </c>
      <c r="N62" s="38">
        <v>95.478999999999999</v>
      </c>
      <c r="O62" s="85">
        <v>28019.084999999999</v>
      </c>
      <c r="P62">
        <v>3.95E-2</v>
      </c>
      <c r="Q62" s="55">
        <f>(O62/701.7-P62*24)*701.7</f>
        <v>27353.873399999997</v>
      </c>
    </row>
    <row r="63" spans="1:20" x14ac:dyDescent="0.2">
      <c r="C63" s="24" t="s">
        <v>24</v>
      </c>
      <c r="D63" s="19">
        <v>-0.34585304</v>
      </c>
      <c r="E63" s="19">
        <v>-0.70831502999999996</v>
      </c>
      <c r="F63" s="19">
        <v>1.19333964</v>
      </c>
      <c r="G63" s="115">
        <f>H36</f>
        <v>1.2423318999999999E-16</v>
      </c>
      <c r="H63" s="45">
        <f t="shared" si="39"/>
        <v>0.70761647078214018</v>
      </c>
      <c r="I63" s="45">
        <f t="shared" si="39"/>
        <v>0.49247330149591306</v>
      </c>
      <c r="J63" s="123">
        <f t="shared" si="39"/>
        <v>3.2980772264189895</v>
      </c>
      <c r="N63" s="39">
        <v>82.516999999999996</v>
      </c>
      <c r="O63" s="86">
        <v>39744.159</v>
      </c>
      <c r="P63">
        <v>4.6199999999999998E-2</v>
      </c>
      <c r="Q63" s="56">
        <f t="shared" ref="Q63:Q66" si="40">(O63/701.7-P63*24)*701.7</f>
        <v>38966.11404</v>
      </c>
    </row>
    <row r="64" spans="1:20" x14ac:dyDescent="0.2">
      <c r="C64" s="24" t="s">
        <v>25</v>
      </c>
      <c r="D64" s="43">
        <v>-1.0405774109999999</v>
      </c>
      <c r="E64" s="43">
        <v>4.0745023590000002</v>
      </c>
      <c r="F64" s="43">
        <v>-4.4830608000000001E-2</v>
      </c>
      <c r="G64" s="2">
        <f>H42</f>
        <v>2.5087004E-9</v>
      </c>
      <c r="H64" s="45">
        <f t="shared" si="39"/>
        <v>0.35325065224758417</v>
      </c>
      <c r="I64" s="45">
        <f t="shared" si="39"/>
        <v>58.821201462187993</v>
      </c>
      <c r="J64" s="123">
        <f t="shared" si="39"/>
        <v>0.95615943387484548</v>
      </c>
      <c r="N64" s="39">
        <v>72.53</v>
      </c>
      <c r="O64" s="86">
        <v>18477.267</v>
      </c>
      <c r="P64">
        <v>5.2999999999999999E-2</v>
      </c>
      <c r="Q64" s="56">
        <f t="shared" si="40"/>
        <v>17584.704600000001</v>
      </c>
    </row>
    <row r="65" spans="3:17" x14ac:dyDescent="0.2">
      <c r="C65" s="24" t="s">
        <v>26</v>
      </c>
      <c r="D65" s="19">
        <v>-0.21367827</v>
      </c>
      <c r="E65" s="19">
        <v>-1.0459154100000001</v>
      </c>
      <c r="F65" s="19">
        <v>4.0672092400000004</v>
      </c>
      <c r="G65" s="2">
        <f>H48</f>
        <v>1.7984990000000001E-3</v>
      </c>
      <c r="H65" s="45">
        <f t="shared" si="39"/>
        <v>0.80760817500746984</v>
      </c>
      <c r="I65" s="45">
        <f t="shared" si="39"/>
        <v>0.35137002447929544</v>
      </c>
      <c r="J65" s="123">
        <f t="shared" si="39"/>
        <v>58.393771981798288</v>
      </c>
      <c r="N65" s="39">
        <v>56.241</v>
      </c>
      <c r="O65" s="86">
        <v>30541.585999999999</v>
      </c>
      <c r="P65">
        <v>6.2600000000000003E-2</v>
      </c>
      <c r="Q65" s="56">
        <f t="shared" si="40"/>
        <v>29487.351919999997</v>
      </c>
    </row>
    <row r="66" spans="3:17" ht="17" thickBot="1" x14ac:dyDescent="0.25">
      <c r="C66" s="24" t="s">
        <v>27</v>
      </c>
      <c r="D66" s="19">
        <v>-0.41145673999999999</v>
      </c>
      <c r="E66" s="19">
        <v>-1.0267832400000001</v>
      </c>
      <c r="F66" s="19">
        <v>3.53628491</v>
      </c>
      <c r="G66" s="2">
        <f>H30</f>
        <v>2.1967626999999998E-19</v>
      </c>
      <c r="H66" s="45">
        <f t="shared" si="39"/>
        <v>0.66268418809238605</v>
      </c>
      <c r="I66" s="45">
        <f t="shared" si="39"/>
        <v>0.35815721533452805</v>
      </c>
      <c r="J66" s="123">
        <f t="shared" si="39"/>
        <v>34.339109044141409</v>
      </c>
      <c r="N66" s="40">
        <v>65.593999999999994</v>
      </c>
      <c r="O66" s="87">
        <v>29094.785</v>
      </c>
      <c r="P66">
        <v>7.2400000000000006E-2</v>
      </c>
      <c r="Q66" s="57">
        <f t="shared" si="40"/>
        <v>27875.51108</v>
      </c>
    </row>
    <row r="67" spans="3:17" x14ac:dyDescent="0.2">
      <c r="C67" s="24"/>
      <c r="D67" s="18"/>
      <c r="E67" s="18"/>
      <c r="F67" s="18"/>
      <c r="H67" s="46"/>
      <c r="I67" s="46"/>
      <c r="J67" s="124"/>
      <c r="M67" t="s">
        <v>46</v>
      </c>
      <c r="N67" s="90">
        <f>AVERAGE(N62:N66)</f>
        <v>74.472200000000001</v>
      </c>
      <c r="O67" s="90">
        <f>AVERAGE(O62:O66)</f>
        <v>29175.376399999997</v>
      </c>
      <c r="Q67" s="90">
        <f>AVERAGE(Q62:Q66)</f>
        <v>28253.511008000001</v>
      </c>
    </row>
    <row r="68" spans="3:17" x14ac:dyDescent="0.2">
      <c r="C68" s="24" t="s">
        <v>5</v>
      </c>
      <c r="D68" s="19">
        <f>AVERAGE(D62:D66)</f>
        <v>-0.54268235819999988</v>
      </c>
      <c r="E68" s="19">
        <f t="shared" ref="E68:F68" si="41">AVERAGE(E62:E66)</f>
        <v>7.2178853800000067E-2</v>
      </c>
      <c r="F68" s="19">
        <f t="shared" si="41"/>
        <v>3.0608265744000001</v>
      </c>
      <c r="G68" s="2">
        <f>GEOMEAN(G62:G66)</f>
        <v>5.8532534016829222E-13</v>
      </c>
      <c r="H68" s="45">
        <f>AVERAGE(H62:H66)</f>
        <v>0.60536575509394819</v>
      </c>
      <c r="I68" s="45">
        <f t="shared" ref="I68:J68" si="42">AVERAGE(I62:I66)</f>
        <v>12.083346681298654</v>
      </c>
      <c r="J68" s="123">
        <f t="shared" si="42"/>
        <v>159.54441033834638</v>
      </c>
      <c r="M68" t="s">
        <v>47</v>
      </c>
      <c r="N68" s="90">
        <f>STDEV(N62:N66)</f>
        <v>15.173790584425493</v>
      </c>
      <c r="O68" s="90">
        <f>STDEV(O62:O66)</f>
        <v>7572.2972707599201</v>
      </c>
      <c r="Q68" s="90">
        <f>STDEV(Q62:Q66)</f>
        <v>7600.2942222656429</v>
      </c>
    </row>
    <row r="69" spans="3:17" x14ac:dyDescent="0.2">
      <c r="C69" s="24" t="s">
        <v>6</v>
      </c>
      <c r="D69" s="19">
        <f>STDEV(D62:D66)</f>
        <v>0.33069558771974439</v>
      </c>
      <c r="E69" s="19">
        <f t="shared" ref="E69:F69" si="43">STDEV(E62:E66)</f>
        <v>2.2413827161444715</v>
      </c>
      <c r="F69" s="19">
        <f t="shared" si="43"/>
        <v>2.5768526407352712</v>
      </c>
      <c r="G69" t="s">
        <v>47</v>
      </c>
      <c r="H69" s="45">
        <f>STDEV(H62:H66)</f>
        <v>0.1804424754005591</v>
      </c>
      <c r="I69" s="45">
        <f t="shared" ref="I69:J69" si="44">STDEV(I62:I66)</f>
        <v>26.127315881830839</v>
      </c>
      <c r="J69" s="123">
        <f t="shared" si="44"/>
        <v>303.4625808708131</v>
      </c>
      <c r="M69" t="s">
        <v>82</v>
      </c>
      <c r="N69" s="89">
        <f>N68/N67</f>
        <v>0.20375107200304937</v>
      </c>
      <c r="O69" s="89">
        <f>O68/O67</f>
        <v>0.25954411579622055</v>
      </c>
      <c r="Q69" s="89">
        <f>Q68/Q67</f>
        <v>0.2690035309280186</v>
      </c>
    </row>
    <row r="70" spans="3:17" ht="17" thickBot="1" x14ac:dyDescent="0.25">
      <c r="C70" s="25" t="s">
        <v>28</v>
      </c>
      <c r="D70" s="20">
        <f>SQRT(EXP(D69^2)-1)</f>
        <v>0.33994617706995017</v>
      </c>
      <c r="E70" s="20">
        <f t="shared" ref="E70:F70" si="45">SQRT(EXP(E69^2)-1)</f>
        <v>12.287685964544474</v>
      </c>
      <c r="F70" s="20">
        <f t="shared" si="45"/>
        <v>27.644614523430892</v>
      </c>
      <c r="G70" s="16" t="s">
        <v>28</v>
      </c>
      <c r="H70" s="47">
        <f>H69/H68</f>
        <v>0.29807182497886059</v>
      </c>
      <c r="I70" s="47">
        <f t="shared" ref="I70:J70" si="46">I69/I68</f>
        <v>2.1622582361447908</v>
      </c>
      <c r="J70" s="125">
        <f t="shared" si="46"/>
        <v>1.9020571151772661</v>
      </c>
    </row>
    <row r="71" spans="3:17" ht="17" thickBot="1" x14ac:dyDescent="0.25"/>
    <row r="72" spans="3:17" x14ac:dyDescent="0.2">
      <c r="N72" s="8">
        <f>LN(N62)</f>
        <v>4.5589063280182129</v>
      </c>
      <c r="O72" s="91">
        <f>LN(O62)</f>
        <v>10.240641164111551</v>
      </c>
    </row>
    <row r="73" spans="3:17" x14ac:dyDescent="0.2">
      <c r="D73" s="90"/>
      <c r="E73" s="90"/>
      <c r="F73" s="90"/>
      <c r="N73" s="11">
        <f t="shared" ref="N73:O76" si="47">LN(N63)</f>
        <v>4.4130043327191251</v>
      </c>
      <c r="O73" s="10">
        <f t="shared" si="47"/>
        <v>10.590218165889013</v>
      </c>
    </row>
    <row r="74" spans="3:17" x14ac:dyDescent="0.2">
      <c r="D74" s="90"/>
      <c r="E74" s="90"/>
      <c r="F74" s="90"/>
      <c r="N74" s="11">
        <f t="shared" si="47"/>
        <v>4.284000269375321</v>
      </c>
      <c r="O74" s="10">
        <f t="shared" si="47"/>
        <v>9.8242964446485388</v>
      </c>
    </row>
    <row r="75" spans="3:17" x14ac:dyDescent="0.2">
      <c r="D75" s="90"/>
      <c r="E75" s="90"/>
      <c r="F75" s="90"/>
      <c r="N75" s="11">
        <f t="shared" si="47"/>
        <v>4.0296460282831639</v>
      </c>
      <c r="O75" s="10">
        <f t="shared" si="47"/>
        <v>10.326844509316809</v>
      </c>
    </row>
    <row r="76" spans="3:17" ht="17" thickBot="1" x14ac:dyDescent="0.25">
      <c r="D76" s="90"/>
      <c r="E76" s="90"/>
      <c r="F76" s="90"/>
      <c r="N76" s="15">
        <f t="shared" si="47"/>
        <v>4.1834842283523761</v>
      </c>
      <c r="O76" s="17">
        <f t="shared" si="47"/>
        <v>10.278314227477628</v>
      </c>
    </row>
    <row r="77" spans="3:17" x14ac:dyDescent="0.2">
      <c r="D77" s="90"/>
      <c r="E77" s="90"/>
      <c r="F77" s="90"/>
      <c r="M77" t="s">
        <v>5</v>
      </c>
      <c r="N77" s="8">
        <f>AVERAGE(N72:N76)</f>
        <v>4.2938082373496398</v>
      </c>
      <c r="O77" s="55">
        <f>AVERAGE(O72:O76)</f>
        <v>10.252062902288708</v>
      </c>
    </row>
    <row r="78" spans="3:17" x14ac:dyDescent="0.2">
      <c r="M78" t="s">
        <v>6</v>
      </c>
      <c r="N78" s="11">
        <f>STDEV(N72:N76)</f>
        <v>0.20404286481236522</v>
      </c>
      <c r="O78" s="56">
        <f>STDEV(O72:O76)</f>
        <v>0.27556532869243439</v>
      </c>
    </row>
    <row r="79" spans="3:17" ht="17" thickBot="1" x14ac:dyDescent="0.25">
      <c r="M79" t="s">
        <v>28</v>
      </c>
      <c r="N79" s="15">
        <f>SQRT(EXP(N78^2)-1)</f>
        <v>0.2061851552424894</v>
      </c>
      <c r="O79" s="17">
        <f>SQRT(EXP(O78^2)-1)</f>
        <v>0.28088038894298406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1042-9CFD-A443-A43D-B6E2A249CA95}">
  <sheetPr codeName="Sheet3">
    <tabColor theme="9" tint="0.39997558519241921"/>
  </sheetPr>
  <dimension ref="A1:U79"/>
  <sheetViews>
    <sheetView topLeftCell="A36" workbookViewId="0">
      <selection activeCell="F64" sqref="F64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s="103">
        <v>44986</v>
      </c>
      <c r="B1" s="9" t="s">
        <v>11</v>
      </c>
      <c r="C1" s="9" t="s">
        <v>10</v>
      </c>
      <c r="D1" s="9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16</v>
      </c>
      <c r="L1" s="9" t="s">
        <v>49</v>
      </c>
      <c r="M1" s="9" t="s">
        <v>41</v>
      </c>
      <c r="N1" s="9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1" x14ac:dyDescent="0.2">
      <c r="A2">
        <v>2002</v>
      </c>
      <c r="B2" t="s">
        <v>12</v>
      </c>
      <c r="C2" t="s">
        <v>64</v>
      </c>
      <c r="D2" s="95">
        <v>-3.6175999999999999</v>
      </c>
      <c r="E2" s="95">
        <v>1.1059000000000001</v>
      </c>
      <c r="F2" s="95">
        <v>1.2744</v>
      </c>
      <c r="H2">
        <v>5.2896034000000001E-2</v>
      </c>
      <c r="L2" s="4">
        <f t="shared" ref="L2:L5" si="0">-2*LN(H2/M2) +2*N2</f>
        <v>18.84866712872202</v>
      </c>
      <c r="M2">
        <v>12</v>
      </c>
      <c r="N2">
        <v>4</v>
      </c>
      <c r="O2">
        <f t="shared" ref="O2:O5" si="1">1/EXP(-0.5*L2)</f>
        <v>12386.142227557757</v>
      </c>
      <c r="P2">
        <f>O2/SUM(O$2:O$9)</f>
        <v>9.4368017383167607E-2</v>
      </c>
      <c r="Q2" s="55">
        <f>O2/(SUM(O$2:O$5))</f>
        <v>0.18507595999568746</v>
      </c>
      <c r="R2" s="4">
        <f>$P2*D2+$P3*D3+$P4*D4+$P5*D5+$P6*D6+$P7*D7+$P8*D8+$P9*D9</f>
        <v>-4.1049346316911546</v>
      </c>
      <c r="S2" s="4">
        <f t="shared" ref="S2:T2" si="2">$P2*E2+$P3*E3+$P4*E4+$P5*E5+$P6*E6+$P7*E7+$P8*E8+$P9*E9</f>
        <v>-2.3797011581258842</v>
      </c>
      <c r="T2" s="4">
        <f t="shared" si="2"/>
        <v>2.1715760592400826</v>
      </c>
      <c r="U2" s="4">
        <v>0.5</v>
      </c>
    </row>
    <row r="3" spans="1:21" x14ac:dyDescent="0.2">
      <c r="A3">
        <v>2002</v>
      </c>
      <c r="B3" t="s">
        <v>12</v>
      </c>
      <c r="C3" t="s">
        <v>65</v>
      </c>
      <c r="D3" s="95">
        <v>-2.8473999999999999</v>
      </c>
      <c r="E3" s="95">
        <v>1.0899000000000001</v>
      </c>
      <c r="F3" s="95">
        <v>0.28239999999999998</v>
      </c>
      <c r="H3">
        <v>2.8883705999999999E-2</v>
      </c>
      <c r="L3" s="4">
        <f t="shared" si="0"/>
        <v>20.058768597757243</v>
      </c>
      <c r="M3">
        <v>12</v>
      </c>
      <c r="N3">
        <v>4</v>
      </c>
      <c r="O3">
        <f t="shared" si="1"/>
        <v>22683.301110935376</v>
      </c>
      <c r="P3">
        <f t="shared" ref="P3:P9" si="3">O3/SUM(O$2:O$9)</f>
        <v>0.17282040801871559</v>
      </c>
      <c r="Q3" s="56">
        <f t="shared" ref="Q3:Q4" si="4">O3/(SUM(O$2:O$5))</f>
        <v>0.33893795597124976</v>
      </c>
    </row>
    <row r="4" spans="1:21" x14ac:dyDescent="0.2">
      <c r="A4">
        <v>2002</v>
      </c>
      <c r="B4" t="s">
        <v>12</v>
      </c>
      <c r="C4" t="s">
        <v>66</v>
      </c>
      <c r="D4" s="95">
        <v>-3.2405080000000002</v>
      </c>
      <c r="E4" s="95">
        <v>-2.2869999999999999</v>
      </c>
      <c r="F4" s="95">
        <v>4.0862999999999996</v>
      </c>
      <c r="H4">
        <v>3.3320506999999999E-2</v>
      </c>
      <c r="L4" s="4">
        <f t="shared" si="0"/>
        <v>19.772977791001651</v>
      </c>
      <c r="M4">
        <v>12</v>
      </c>
      <c r="N4">
        <v>4</v>
      </c>
      <c r="O4">
        <f t="shared" si="1"/>
        <v>19662.900099261144</v>
      </c>
      <c r="P4">
        <f t="shared" si="3"/>
        <v>0.14980846047788621</v>
      </c>
      <c r="Q4" s="56">
        <f t="shared" si="4"/>
        <v>0.29380658201012771</v>
      </c>
      <c r="R4" s="4">
        <f>$Q2*D2+$Q3*D3+$Q4*D4+$Q5*D5</f>
        <v>-3.6086594427172676</v>
      </c>
      <c r="S4" s="4">
        <f t="shared" ref="S4:T4" si="5">$Q2*E2+$Q3*E3+$Q4*E4+$Q5*E5</f>
        <v>-0.98799893551912943</v>
      </c>
      <c r="T4" s="4">
        <f t="shared" si="5"/>
        <v>1.9697903180122647</v>
      </c>
    </row>
    <row r="5" spans="1:21" ht="17" thickBot="1" x14ac:dyDescent="0.25">
      <c r="A5">
        <v>2002</v>
      </c>
      <c r="B5" t="s">
        <v>12</v>
      </c>
      <c r="C5" t="s">
        <v>67</v>
      </c>
      <c r="D5" s="95">
        <v>-5.6096000000000004</v>
      </c>
      <c r="E5" s="95">
        <v>-4.8860999999999999</v>
      </c>
      <c r="F5" s="95">
        <v>2.4022000000000001</v>
      </c>
      <c r="H5">
        <v>5.3737024000000001E-2</v>
      </c>
      <c r="L5" s="4">
        <f t="shared" si="0"/>
        <v>18.817119409721784</v>
      </c>
      <c r="M5">
        <v>12</v>
      </c>
      <c r="N5">
        <v>4</v>
      </c>
      <c r="O5">
        <f t="shared" si="1"/>
        <v>12192.297816822349</v>
      </c>
      <c r="P5">
        <f t="shared" si="3"/>
        <v>9.2891148121872533E-2</v>
      </c>
      <c r="Q5" s="57">
        <f>O5/(SUM(O$2:O$5))</f>
        <v>0.18217950202293512</v>
      </c>
      <c r="R5" s="4">
        <f>$Q6*D6+$Q7*D7+$Q8*D9+$Q9*D9</f>
        <v>-4.9294731936189908</v>
      </c>
      <c r="S5" s="4">
        <f t="shared" ref="S5:T5" si="6">$Q6*E6+$Q7*E7+$Q8*E9+$Q9*E9</f>
        <v>-3.9400178806768404</v>
      </c>
      <c r="T5" s="4">
        <f t="shared" si="6"/>
        <v>2.3421945518654708</v>
      </c>
    </row>
    <row r="6" spans="1:21" x14ac:dyDescent="0.2">
      <c r="A6">
        <v>2002</v>
      </c>
      <c r="B6" t="s">
        <v>12</v>
      </c>
      <c r="C6" t="s">
        <v>59</v>
      </c>
      <c r="D6" s="95">
        <v>-5.6353849839492796</v>
      </c>
      <c r="E6" s="95">
        <v>-4.2554362201826299</v>
      </c>
      <c r="F6" s="95">
        <v>1.7624525768805199</v>
      </c>
      <c r="H6" s="2">
        <v>5.6880450999999999E-2</v>
      </c>
      <c r="L6" s="4">
        <f>-2*LN(H6/M6) +2*N6</f>
        <v>18.703420428666618</v>
      </c>
      <c r="M6">
        <v>12</v>
      </c>
      <c r="N6">
        <v>4</v>
      </c>
      <c r="O6">
        <f>1/EXP(-0.5*L6)</f>
        <v>11518.505723481887</v>
      </c>
      <c r="P6">
        <f t="shared" si="3"/>
        <v>8.7757634973967172E-2</v>
      </c>
      <c r="Q6" s="55">
        <f>O6/SUM(O$6:O$9)</f>
        <v>0.17905629950332852</v>
      </c>
    </row>
    <row r="7" spans="1:21" x14ac:dyDescent="0.2">
      <c r="A7">
        <v>2002</v>
      </c>
      <c r="B7" t="s">
        <v>12</v>
      </c>
      <c r="C7" t="s">
        <v>57</v>
      </c>
      <c r="D7" s="95">
        <v>-3.57958839964857</v>
      </c>
      <c r="E7" s="95">
        <v>-2.4153039876570901</v>
      </c>
      <c r="F7" s="95">
        <v>2.5638001883256201</v>
      </c>
      <c r="H7" s="2">
        <v>3.0200408000000002E-2</v>
      </c>
      <c r="L7" s="4">
        <f>-2*LN(H7/M7) +2*N7</f>
        <v>19.969612989093594</v>
      </c>
      <c r="M7">
        <v>12</v>
      </c>
      <c r="N7">
        <v>4</v>
      </c>
      <c r="O7">
        <f>1/EXP(-0.5*L7)</f>
        <v>21694.336063199247</v>
      </c>
      <c r="P7">
        <f t="shared" si="3"/>
        <v>0.1652856430288169</v>
      </c>
      <c r="Q7" s="56">
        <f t="shared" ref="Q7:Q9" si="7">O7/SUM(O$6:O$9)</f>
        <v>0.33724057867497692</v>
      </c>
    </row>
    <row r="8" spans="1:21" x14ac:dyDescent="0.2">
      <c r="A8">
        <v>2002</v>
      </c>
      <c r="B8" t="s">
        <v>12</v>
      </c>
      <c r="C8" t="s">
        <v>58</v>
      </c>
      <c r="D8" s="95">
        <v>-4.5614050118205096</v>
      </c>
      <c r="E8" s="95">
        <v>-4.50397466687616</v>
      </c>
      <c r="F8" s="95">
        <v>2.5359354400951899</v>
      </c>
      <c r="H8" s="2">
        <v>3.4624734999999997E-2</v>
      </c>
      <c r="L8" s="4">
        <f t="shared" ref="L8:L9" si="8">-2*LN(H8/M8) +2*N8</f>
        <v>19.696187235443048</v>
      </c>
      <c r="M8">
        <v>12</v>
      </c>
      <c r="N8">
        <v>4</v>
      </c>
      <c r="O8">
        <f>1/EXP(-0.5*L8)</f>
        <v>18922.247358650689</v>
      </c>
      <c r="P8">
        <f t="shared" si="3"/>
        <v>0.14416554685581329</v>
      </c>
      <c r="Q8" s="56">
        <f t="shared" si="7"/>
        <v>0.29414818828621758</v>
      </c>
    </row>
    <row r="9" spans="1:21" ht="17" thickBot="1" x14ac:dyDescent="0.25">
      <c r="A9">
        <v>2002</v>
      </c>
      <c r="B9" t="s">
        <v>12</v>
      </c>
      <c r="C9" t="s">
        <v>60</v>
      </c>
      <c r="D9" s="95">
        <v>-5.60930749957173</v>
      </c>
      <c r="E9" s="95">
        <v>-4.8862961540204903</v>
      </c>
      <c r="F9" s="95">
        <v>2.4022976157460798</v>
      </c>
      <c r="H9" s="2">
        <v>5.3730087000000003E-2</v>
      </c>
      <c r="L9" s="4">
        <f t="shared" si="8"/>
        <v>18.817377609647142</v>
      </c>
      <c r="M9">
        <v>12</v>
      </c>
      <c r="N9">
        <v>4</v>
      </c>
      <c r="O9">
        <f>1/EXP(-0.5*L9)</f>
        <v>12193.871943623144</v>
      </c>
      <c r="P9">
        <f t="shared" si="3"/>
        <v>9.2903141139760725E-2</v>
      </c>
      <c r="Q9" s="57">
        <f t="shared" si="7"/>
        <v>0.18955493353547698</v>
      </c>
    </row>
    <row r="10" spans="1:21" x14ac:dyDescent="0.2">
      <c r="H10" s="2"/>
      <c r="K10" s="2"/>
      <c r="L10" s="4"/>
    </row>
    <row r="11" spans="1:21" x14ac:dyDescent="0.2">
      <c r="A11" s="11"/>
      <c r="H11" s="2"/>
      <c r="K11" s="2"/>
      <c r="L11" s="2"/>
    </row>
    <row r="12" spans="1:21" x14ac:dyDescent="0.2">
      <c r="A12" s="11">
        <v>2002</v>
      </c>
      <c r="B12" t="s">
        <v>19</v>
      </c>
      <c r="C12" t="s">
        <v>8</v>
      </c>
      <c r="D12" s="95">
        <v>-4.5612499</v>
      </c>
      <c r="E12" s="95">
        <v>-4.3851152999999998</v>
      </c>
      <c r="F12" s="95">
        <v>-0.45795581000000002</v>
      </c>
      <c r="G12" s="95">
        <v>0.20037478</v>
      </c>
      <c r="H12">
        <v>3.4516067999999997E-2</v>
      </c>
      <c r="I12" s="7">
        <v>0.62137500000000001</v>
      </c>
      <c r="K12" s="4"/>
      <c r="L12" s="4">
        <f>-2*LN(H12/M12) +2*N12</f>
        <v>21.70247394805039</v>
      </c>
      <c r="M12">
        <v>12</v>
      </c>
      <c r="N12">
        <v>5</v>
      </c>
      <c r="O12">
        <f>1/EXP(-0.5*L12)</f>
        <v>51597.937205098817</v>
      </c>
      <c r="P12">
        <f>O12/SUM(O$12:O$19)</f>
        <v>0.12603597208145403</v>
      </c>
      <c r="R12">
        <f>$P12*D12</f>
        <v>-0.57488156505293497</v>
      </c>
      <c r="S12">
        <f t="shared" ref="S12:U19" si="9">$P12*E12</f>
        <v>-0.55268226952475696</v>
      </c>
      <c r="T12">
        <f t="shared" si="9"/>
        <v>-5.7718905683699667E-2</v>
      </c>
      <c r="U12">
        <f t="shared" si="9"/>
        <v>2.5254430177907496E-2</v>
      </c>
    </row>
    <row r="13" spans="1:21" x14ac:dyDescent="0.2">
      <c r="A13" s="11">
        <v>2002</v>
      </c>
      <c r="B13" t="s">
        <v>19</v>
      </c>
      <c r="C13" t="s">
        <v>32</v>
      </c>
      <c r="D13" s="95">
        <v>-4.5744094999999998</v>
      </c>
      <c r="E13" s="95">
        <v>-4.5083761000000004</v>
      </c>
      <c r="F13" s="95">
        <v>0.72257452</v>
      </c>
      <c r="G13" s="95">
        <v>0.20039736999999999</v>
      </c>
      <c r="H13">
        <v>3.4608795999999997E-2</v>
      </c>
      <c r="I13" s="7"/>
      <c r="K13" s="4"/>
      <c r="L13" s="4">
        <f t="shared" ref="L13:L19" si="10">-2*LN(H13/M13) +2*N13</f>
        <v>21.697108118723243</v>
      </c>
      <c r="M13">
        <v>12</v>
      </c>
      <c r="N13">
        <v>5</v>
      </c>
      <c r="O13">
        <f t="shared" ref="O13:O19" si="11">1/EXP(-0.5*L13)</f>
        <v>51459.689878576581</v>
      </c>
      <c r="P13">
        <f t="shared" ref="P13:P19" si="12">O13/SUM(O$12:O$19)</f>
        <v>0.12569828152385226</v>
      </c>
      <c r="R13">
        <f t="shared" ref="R13:R19" si="13">$P13*D13</f>
        <v>-0.57499541313638425</v>
      </c>
      <c r="S13">
        <f t="shared" si="9"/>
        <v>-0.56669512823320722</v>
      </c>
      <c r="T13">
        <f t="shared" si="9"/>
        <v>9.0826375436922416E-2</v>
      </c>
      <c r="U13">
        <f t="shared" si="9"/>
        <v>2.5189605030899585E-2</v>
      </c>
    </row>
    <row r="14" spans="1:21" x14ac:dyDescent="0.2">
      <c r="A14">
        <v>2002</v>
      </c>
      <c r="B14" t="s">
        <v>20</v>
      </c>
      <c r="C14" t="s">
        <v>8</v>
      </c>
      <c r="D14" s="95">
        <v>-4.5991805000000001</v>
      </c>
      <c r="E14" s="95">
        <v>-4.5672122999999996</v>
      </c>
      <c r="F14" s="95">
        <v>1.07289448</v>
      </c>
      <c r="G14" s="95">
        <v>0.20054742</v>
      </c>
      <c r="H14">
        <v>3.4736148000000001E-2</v>
      </c>
      <c r="I14" s="7">
        <v>0.60695500000000002</v>
      </c>
      <c r="K14" s="4"/>
      <c r="L14" s="4">
        <f t="shared" si="10"/>
        <v>21.689762109867857</v>
      </c>
      <c r="M14">
        <v>12</v>
      </c>
      <c r="N14">
        <v>5</v>
      </c>
      <c r="O14">
        <f t="shared" si="11"/>
        <v>51271.024905551443</v>
      </c>
      <c r="P14">
        <f t="shared" si="12"/>
        <v>0.12523743803744647</v>
      </c>
      <c r="R14">
        <f t="shared" si="13"/>
        <v>-0.57598958289178204</v>
      </c>
      <c r="S14">
        <f t="shared" si="9"/>
        <v>-0.57198596742511332</v>
      </c>
      <c r="T14">
        <f t="shared" si="9"/>
        <v>0.13436655595971836</v>
      </c>
      <c r="U14">
        <f t="shared" si="9"/>
        <v>2.5116045085819754E-2</v>
      </c>
    </row>
    <row r="15" spans="1:21" x14ac:dyDescent="0.2">
      <c r="A15">
        <v>2002</v>
      </c>
      <c r="B15" t="s">
        <v>20</v>
      </c>
      <c r="C15" t="s">
        <v>31</v>
      </c>
      <c r="D15" s="95">
        <v>-4.5596081999999996</v>
      </c>
      <c r="E15" s="95">
        <v>-4.5251561999999996</v>
      </c>
      <c r="F15" s="95">
        <v>0.99354361000000002</v>
      </c>
      <c r="G15" s="95">
        <v>0.20029677000000001</v>
      </c>
      <c r="H15">
        <v>3.4589809999999999E-2</v>
      </c>
      <c r="I15" s="7"/>
      <c r="K15" s="4"/>
      <c r="L15" s="4">
        <f t="shared" si="10"/>
        <v>21.698205597506348</v>
      </c>
      <c r="M15">
        <v>12</v>
      </c>
      <c r="N15">
        <v>5</v>
      </c>
      <c r="O15">
        <f t="shared" si="11"/>
        <v>51487.935586547574</v>
      </c>
      <c r="P15">
        <f t="shared" si="12"/>
        <v>0.12576727605065091</v>
      </c>
      <c r="R15">
        <f t="shared" si="13"/>
        <v>-0.57344950317221144</v>
      </c>
      <c r="S15">
        <f t="shared" si="9"/>
        <v>-0.56911656897771445</v>
      </c>
      <c r="T15">
        <f t="shared" si="9"/>
        <v>0.12495527346723025</v>
      </c>
      <c r="U15">
        <f t="shared" si="9"/>
        <v>2.5190779164643736E-2</v>
      </c>
    </row>
    <row r="16" spans="1:21" x14ac:dyDescent="0.2">
      <c r="A16">
        <v>2002</v>
      </c>
      <c r="B16" t="s">
        <v>29</v>
      </c>
      <c r="C16" t="s">
        <v>8</v>
      </c>
      <c r="D16" s="95">
        <v>-4.5705138999999999</v>
      </c>
      <c r="E16" s="95">
        <v>-4.5746535000000002</v>
      </c>
      <c r="F16" s="95">
        <v>1.20911719</v>
      </c>
      <c r="G16" s="95">
        <v>0.20028874999999999</v>
      </c>
      <c r="H16">
        <v>3.4647354999999998E-2</v>
      </c>
      <c r="I16" s="7">
        <v>0.60843999999999998</v>
      </c>
      <c r="K16" s="4"/>
      <c r="L16" s="4">
        <f t="shared" si="10"/>
        <v>21.694881081648415</v>
      </c>
      <c r="M16">
        <v>12</v>
      </c>
      <c r="N16">
        <v>5</v>
      </c>
      <c r="O16">
        <f t="shared" si="11"/>
        <v>51402.420451169201</v>
      </c>
      <c r="P16">
        <f t="shared" si="12"/>
        <v>0.12555839205646627</v>
      </c>
      <c r="R16">
        <f t="shared" si="13"/>
        <v>-0.57386637615572866</v>
      </c>
      <c r="S16">
        <f t="shared" si="9"/>
        <v>-0.57438613767548563</v>
      </c>
      <c r="T16">
        <f t="shared" si="9"/>
        <v>0.15181481018423282</v>
      </c>
      <c r="U16">
        <f t="shared" si="9"/>
        <v>2.5147933396999556E-2</v>
      </c>
    </row>
    <row r="17" spans="1:21" x14ac:dyDescent="0.2">
      <c r="A17">
        <v>2002</v>
      </c>
      <c r="B17" t="s">
        <v>29</v>
      </c>
      <c r="C17" t="s">
        <v>31</v>
      </c>
      <c r="D17" s="95">
        <v>-4.6028244000000003</v>
      </c>
      <c r="E17" s="95">
        <v>-4.4897580000000001</v>
      </c>
      <c r="F17" s="95">
        <v>5.8638759599999997</v>
      </c>
      <c r="G17" s="95">
        <v>0.20041391</v>
      </c>
      <c r="H17">
        <v>3.4837162999999997E-2</v>
      </c>
      <c r="I17" s="7"/>
      <c r="K17" s="4"/>
      <c r="L17" s="4">
        <f t="shared" si="10"/>
        <v>21.683954418985785</v>
      </c>
      <c r="M17">
        <v>12</v>
      </c>
      <c r="N17">
        <v>5</v>
      </c>
      <c r="O17">
        <f t="shared" si="11"/>
        <v>51122.357731337637</v>
      </c>
      <c r="P17">
        <f t="shared" si="12"/>
        <v>0.12487429538420125</v>
      </c>
      <c r="R17">
        <f t="shared" si="13"/>
        <v>-0.57477445372720892</v>
      </c>
      <c r="S17">
        <f t="shared" si="9"/>
        <v>-0.56065536669558069</v>
      </c>
      <c r="T17">
        <f t="shared" si="9"/>
        <v>0.73224737872535661</v>
      </c>
      <c r="U17">
        <f t="shared" si="9"/>
        <v>2.5026545796442725E-2</v>
      </c>
    </row>
    <row r="18" spans="1:21" x14ac:dyDescent="0.2">
      <c r="A18">
        <v>2002</v>
      </c>
      <c r="B18" t="s">
        <v>30</v>
      </c>
      <c r="C18" t="s">
        <v>8</v>
      </c>
      <c r="D18" s="95">
        <v>-4.6755559</v>
      </c>
      <c r="E18" s="95">
        <v>-4.5566380000000004</v>
      </c>
      <c r="F18" s="95">
        <v>0.20793635999999999</v>
      </c>
      <c r="G18" s="95">
        <v>0.20065392000000001</v>
      </c>
      <c r="H18">
        <v>3.5211010000000001E-2</v>
      </c>
      <c r="I18" s="7">
        <v>0.57216</v>
      </c>
      <c r="K18" s="4"/>
      <c r="L18" s="4">
        <f t="shared" si="10"/>
        <v>21.662606221963845</v>
      </c>
      <c r="M18">
        <v>12</v>
      </c>
      <c r="N18">
        <v>5</v>
      </c>
      <c r="O18">
        <f t="shared" si="11"/>
        <v>50579.574662326326</v>
      </c>
      <c r="P18">
        <f t="shared" si="12"/>
        <v>0.12354846347235041</v>
      </c>
      <c r="R18">
        <f t="shared" si="13"/>
        <v>-0.57765774732408237</v>
      </c>
      <c r="S18">
        <f t="shared" si="9"/>
        <v>-0.5629656234997239</v>
      </c>
      <c r="T18">
        <f t="shared" si="9"/>
        <v>2.5690217778033504E-2</v>
      </c>
      <c r="U18">
        <f t="shared" si="9"/>
        <v>2.4790483505703922E-2</v>
      </c>
    </row>
    <row r="19" spans="1:21" ht="17" thickBot="1" x14ac:dyDescent="0.25">
      <c r="A19" s="16">
        <v>2002</v>
      </c>
      <c r="B19" s="16" t="s">
        <v>30</v>
      </c>
      <c r="C19" s="16" t="s">
        <v>31</v>
      </c>
      <c r="D19" s="126">
        <v>-4.6849730999999997</v>
      </c>
      <c r="E19" s="126">
        <v>-4.5311415999999998</v>
      </c>
      <c r="F19" s="126">
        <v>-0.103314</v>
      </c>
      <c r="G19" s="126">
        <v>0.20003468999999999</v>
      </c>
      <c r="H19" s="16">
        <v>3.5287722000000001E-2</v>
      </c>
      <c r="I19" s="64"/>
      <c r="J19" s="16"/>
      <c r="K19" s="65"/>
      <c r="L19" s="65">
        <f t="shared" si="10"/>
        <v>21.658253688061446</v>
      </c>
      <c r="M19" s="16">
        <v>12</v>
      </c>
      <c r="N19" s="16">
        <v>5</v>
      </c>
      <c r="O19" s="16">
        <f t="shared" si="11"/>
        <v>50469.619694660927</v>
      </c>
      <c r="P19" s="16">
        <f t="shared" si="12"/>
        <v>0.12327988139357839</v>
      </c>
      <c r="R19">
        <f t="shared" si="13"/>
        <v>-0.57756292810010523</v>
      </c>
      <c r="S19">
        <f t="shared" si="9"/>
        <v>-0.55859859902550901</v>
      </c>
      <c r="T19">
        <f t="shared" si="9"/>
        <v>-1.2736537666296158E-2</v>
      </c>
      <c r="U19">
        <f t="shared" si="9"/>
        <v>2.466025285780122E-2</v>
      </c>
    </row>
    <row r="20" spans="1:21" x14ac:dyDescent="0.2">
      <c r="I20" s="7"/>
      <c r="R20" t="s">
        <v>43</v>
      </c>
    </row>
    <row r="21" spans="1:21" x14ac:dyDescent="0.2">
      <c r="A21">
        <v>2002</v>
      </c>
      <c r="B21" t="s">
        <v>33</v>
      </c>
      <c r="I21" s="7"/>
      <c r="Q21" s="1" t="s">
        <v>5</v>
      </c>
      <c r="R21" s="12">
        <f>SUM(R12:R19)</f>
        <v>-4.6031775695604376</v>
      </c>
      <c r="S21" s="12">
        <f t="shared" ref="S21:U21" si="14">SUM(S12:S19)</f>
        <v>-4.5170856610570915</v>
      </c>
      <c r="T21" s="12">
        <f t="shared" si="14"/>
        <v>1.1894451682014981</v>
      </c>
      <c r="U21" s="12">
        <f t="shared" si="14"/>
        <v>0.20037607501621801</v>
      </c>
    </row>
    <row r="22" spans="1:21" x14ac:dyDescent="0.2">
      <c r="A22">
        <v>2002</v>
      </c>
      <c r="B22" t="s">
        <v>13</v>
      </c>
      <c r="C22" t="s">
        <v>8</v>
      </c>
      <c r="D22">
        <v>-2.1612757999999999</v>
      </c>
      <c r="E22" s="49">
        <v>-1.0740681999999999</v>
      </c>
      <c r="F22" s="49">
        <v>1.5425310000000001</v>
      </c>
      <c r="G22" s="49">
        <v>0.22905890000000001</v>
      </c>
      <c r="H22">
        <v>0.50660689999999997</v>
      </c>
      <c r="I22" s="7">
        <v>0.58875</v>
      </c>
      <c r="J22" s="4"/>
      <c r="K22" s="4"/>
      <c r="L22" s="4">
        <f t="shared" ref="L22:L24" si="15">-2*LN(H22/M22) +2*N22</f>
        <v>15.518922925947933</v>
      </c>
      <c r="M22">
        <v>8</v>
      </c>
      <c r="N22">
        <v>5</v>
      </c>
      <c r="O22">
        <f>1/EXP(-0.5*L22)</f>
        <v>2343.6421272995158</v>
      </c>
      <c r="P22">
        <f>O22/SUM(O$22:O$24)</f>
        <v>2.5011915803630561E-11</v>
      </c>
      <c r="Q22" s="1" t="s">
        <v>6</v>
      </c>
      <c r="R22" s="12">
        <f>STDEV(D12:D19)</f>
        <v>4.9992745002357238E-2</v>
      </c>
      <c r="S22" s="12">
        <f t="shared" ref="S22:U22" si="16">STDEV(E12:E19)</f>
        <v>6.0818731971930939E-2</v>
      </c>
      <c r="T22" s="12">
        <f t="shared" si="16"/>
        <v>1.9809496193026668</v>
      </c>
      <c r="U22" s="12">
        <f t="shared" si="16"/>
        <v>1.8474002145390205E-4</v>
      </c>
    </row>
    <row r="23" spans="1:21" x14ac:dyDescent="0.2">
      <c r="A23">
        <v>2002</v>
      </c>
      <c r="B23" t="s">
        <v>13</v>
      </c>
      <c r="C23" t="s">
        <v>31</v>
      </c>
      <c r="D23">
        <v>-2.02433</v>
      </c>
      <c r="E23" s="49">
        <v>-1.066829</v>
      </c>
      <c r="F23">
        <v>1.8356600000000001</v>
      </c>
      <c r="G23" s="49">
        <v>0.46818599999999999</v>
      </c>
      <c r="H23">
        <v>0.50409510000000002</v>
      </c>
      <c r="I23" s="7"/>
      <c r="J23" s="4"/>
      <c r="K23" s="4"/>
      <c r="L23" s="4">
        <f t="shared" si="15"/>
        <v>15.528863759828447</v>
      </c>
      <c r="M23">
        <v>8</v>
      </c>
      <c r="N23">
        <v>5</v>
      </c>
      <c r="O23">
        <f>1/EXP(-0.5*L23)</f>
        <v>2355.3200037465422</v>
      </c>
      <c r="P23">
        <f t="shared" ref="P23:P24" si="17">O23/SUM(O$22:O$24)</f>
        <v>2.5136544926420219E-11</v>
      </c>
      <c r="Q23" s="1" t="s">
        <v>28</v>
      </c>
      <c r="R23" s="12">
        <f>SQRT(EXP(R22^2)-1)</f>
        <v>5.0023997671547034E-2</v>
      </c>
      <c r="S23" s="12">
        <f t="shared" ref="S23:U23" si="18">SQRT(EXP(S22^2)-1)</f>
        <v>6.0875016213674117E-2</v>
      </c>
      <c r="T23" s="12">
        <f t="shared" si="18"/>
        <v>7.0434805246217005</v>
      </c>
      <c r="U23" s="129">
        <f t="shared" si="18"/>
        <v>1.8474002319368555E-4</v>
      </c>
    </row>
    <row r="24" spans="1:21" ht="17" thickBot="1" x14ac:dyDescent="0.25">
      <c r="A24" s="59">
        <v>2002</v>
      </c>
      <c r="B24" s="59" t="s">
        <v>13</v>
      </c>
      <c r="C24" s="59" t="s">
        <v>69</v>
      </c>
      <c r="D24" s="62">
        <v>-2.3770394000000001</v>
      </c>
      <c r="E24" s="59">
        <v>-1.2705355</v>
      </c>
      <c r="F24" s="59">
        <v>2.0077292999999998</v>
      </c>
      <c r="G24" s="59"/>
      <c r="H24" s="61">
        <v>1.7480540000000001E-12</v>
      </c>
      <c r="J24" s="4"/>
      <c r="K24" s="4"/>
      <c r="L24" s="4">
        <f t="shared" si="15"/>
        <v>64.342260470783927</v>
      </c>
      <c r="M24">
        <v>3</v>
      </c>
      <c r="N24">
        <v>4</v>
      </c>
      <c r="O24">
        <f>1/EXP(-0.5*L24)</f>
        <v>93701024167121.109</v>
      </c>
      <c r="P24">
        <f t="shared" si="17"/>
        <v>0.99999999994985145</v>
      </c>
      <c r="Q24" s="1" t="s">
        <v>51</v>
      </c>
      <c r="R24" s="12">
        <f>R21+NORMSINV(0.1)*R22</f>
        <v>-4.6672458501840808</v>
      </c>
      <c r="S24" s="12">
        <f t="shared" ref="S24:U24" si="19">S21+NORMSINV(0.1)*S22</f>
        <v>-4.5950280022301575</v>
      </c>
      <c r="T24" s="12">
        <f t="shared" si="19"/>
        <v>-1.3492439176808149</v>
      </c>
      <c r="U24" s="12">
        <f t="shared" si="19"/>
        <v>0.20013932115250502</v>
      </c>
    </row>
    <row r="25" spans="1:21" ht="17" thickTop="1" x14ac:dyDescent="0.2">
      <c r="A25">
        <v>2002</v>
      </c>
      <c r="B25" t="s">
        <v>13</v>
      </c>
      <c r="C25" t="s">
        <v>70</v>
      </c>
      <c r="D25">
        <v>-2.7073794000000002</v>
      </c>
      <c r="E25">
        <v>-1.2573497</v>
      </c>
      <c r="F25">
        <v>2.3699153000000002</v>
      </c>
      <c r="H25" s="2">
        <v>2.2472901999999999E-17</v>
      </c>
      <c r="I25" s="2"/>
      <c r="Q25" s="1" t="s">
        <v>52</v>
      </c>
      <c r="R25" s="12">
        <f t="shared" ref="R25:U25" si="20">R21+NORMSINV(0.99)*R22</f>
        <v>-4.4868770535067384</v>
      </c>
      <c r="S25" s="12">
        <f t="shared" si="20"/>
        <v>-4.3756001332323304</v>
      </c>
      <c r="T25" s="12">
        <f t="shared" si="20"/>
        <v>5.7978231036482697</v>
      </c>
      <c r="U25" s="12">
        <f t="shared" si="20"/>
        <v>0.20080584457237755</v>
      </c>
    </row>
    <row r="26" spans="1:21" x14ac:dyDescent="0.2">
      <c r="I26" s="7"/>
      <c r="Q26" s="1"/>
      <c r="R26" s="12"/>
      <c r="S26" s="12"/>
      <c r="T26" s="12"/>
      <c r="U26" s="12"/>
    </row>
    <row r="27" spans="1:21" x14ac:dyDescent="0.2">
      <c r="A27">
        <v>2002</v>
      </c>
      <c r="B27" t="s">
        <v>14</v>
      </c>
      <c r="C27" t="s">
        <v>8</v>
      </c>
      <c r="D27">
        <v>-2.0929571999999999</v>
      </c>
      <c r="E27">
        <v>-0.75134769999999995</v>
      </c>
      <c r="F27">
        <v>-0.29100939999999997</v>
      </c>
      <c r="G27">
        <v>0.2053439</v>
      </c>
      <c r="H27">
        <v>0.54524729999999999</v>
      </c>
      <c r="I27" s="7">
        <v>0.56721999999999995</v>
      </c>
      <c r="K27" s="4"/>
      <c r="L27" s="4">
        <f t="shared" ref="L27:L29" si="21">-2*LN(H27/M27) +2*N27</f>
        <v>17.607480806211647</v>
      </c>
      <c r="M27">
        <v>9</v>
      </c>
      <c r="N27">
        <v>6</v>
      </c>
      <c r="O27">
        <f>1/EXP(-0.5*L27)</f>
        <v>6659.1052196583314</v>
      </c>
      <c r="P27">
        <f>O27/SUM(O$27:O$29)</f>
        <v>1.2272666724770522E-8</v>
      </c>
      <c r="Q27" s="1"/>
      <c r="R27" s="50"/>
      <c r="S27" s="49"/>
      <c r="T27" s="49"/>
      <c r="U27" s="49"/>
    </row>
    <row r="28" spans="1:21" x14ac:dyDescent="0.2">
      <c r="A28">
        <v>2002</v>
      </c>
      <c r="B28" t="s">
        <v>14</v>
      </c>
      <c r="C28" t="s">
        <v>31</v>
      </c>
      <c r="D28">
        <v>-2.4453803999999999</v>
      </c>
      <c r="E28">
        <v>-0.55786559999999996</v>
      </c>
      <c r="F28">
        <v>-0.86638459999999995</v>
      </c>
      <c r="G28">
        <v>0.20422660000000001</v>
      </c>
      <c r="H28">
        <v>0.53551579999999999</v>
      </c>
      <c r="I28" s="7"/>
      <c r="K28" s="4"/>
      <c r="L28" s="4">
        <f t="shared" si="21"/>
        <v>17.643498923460868</v>
      </c>
      <c r="M28">
        <v>9</v>
      </c>
      <c r="N28">
        <v>6</v>
      </c>
      <c r="O28">
        <f>1/EXP(-0.5*L28)</f>
        <v>6780.1158087858803</v>
      </c>
      <c r="P28">
        <f t="shared" ref="P28:P29" si="22">O28/SUM(O$27:O$29)</f>
        <v>1.2495688073967157E-8</v>
      </c>
      <c r="R28" s="50"/>
      <c r="U28" s="49"/>
    </row>
    <row r="29" spans="1:21" ht="17" thickBot="1" x14ac:dyDescent="0.25">
      <c r="A29" s="59">
        <v>2002</v>
      </c>
      <c r="B29" s="59" t="s">
        <v>14</v>
      </c>
      <c r="C29" s="59" t="s">
        <v>69</v>
      </c>
      <c r="D29" s="59">
        <v>-2.4409448999999999</v>
      </c>
      <c r="E29" s="59">
        <v>-0.78608239999999996</v>
      </c>
      <c r="F29" s="59">
        <v>-0.80115999999999998</v>
      </c>
      <c r="G29" s="59"/>
      <c r="H29" s="61">
        <v>3.0187160000000001E-10</v>
      </c>
      <c r="I29" s="2"/>
      <c r="K29" s="4"/>
      <c r="L29" s="4">
        <f t="shared" si="21"/>
        <v>54.039263286386415</v>
      </c>
      <c r="M29">
        <v>3</v>
      </c>
      <c r="N29">
        <v>4</v>
      </c>
      <c r="O29">
        <f>1/EXP(-0.5*L29)</f>
        <v>542596422119.31445</v>
      </c>
      <c r="P29">
        <f t="shared" si="22"/>
        <v>0.99999997523164519</v>
      </c>
      <c r="R29" s="50"/>
      <c r="U29" s="49"/>
    </row>
    <row r="30" spans="1:21" ht="17" thickTop="1" x14ac:dyDescent="0.2">
      <c r="A30">
        <v>2002</v>
      </c>
      <c r="B30" t="s">
        <v>14</v>
      </c>
      <c r="C30" t="s">
        <v>70</v>
      </c>
      <c r="D30">
        <v>-2.41169608</v>
      </c>
      <c r="E30">
        <v>-0.36121353</v>
      </c>
      <c r="F30">
        <v>-0.76499839000000003</v>
      </c>
      <c r="H30" s="2">
        <v>1.2646187E-13</v>
      </c>
      <c r="I30" s="7"/>
      <c r="Q30" s="50"/>
      <c r="R30" s="50"/>
      <c r="U30" s="49"/>
    </row>
    <row r="31" spans="1:21" x14ac:dyDescent="0.2">
      <c r="I31" s="7"/>
      <c r="Q31" s="50"/>
      <c r="R31" s="50"/>
      <c r="U31" s="49"/>
    </row>
    <row r="32" spans="1:21" x14ac:dyDescent="0.2">
      <c r="A32">
        <v>2002</v>
      </c>
      <c r="B32" t="s">
        <v>24</v>
      </c>
      <c r="C32" t="s">
        <v>36</v>
      </c>
      <c r="D32" s="95">
        <v>-5.0273620000000001</v>
      </c>
      <c r="E32" s="95">
        <v>0.30251919999999999</v>
      </c>
      <c r="F32" s="95">
        <v>-3.131821</v>
      </c>
      <c r="H32" s="97">
        <v>5.4139650000000001E-8</v>
      </c>
      <c r="I32" s="7"/>
      <c r="L32" s="4">
        <f t="shared" ref="L32:L35" si="23">-2*LN(H32/M32) +2*N32</f>
        <v>43.66062261234071</v>
      </c>
      <c r="M32">
        <v>3</v>
      </c>
      <c r="N32">
        <v>4</v>
      </c>
      <c r="O32">
        <f t="shared" ref="O32:O35" si="24">1/EXP(-0.5*L32)</f>
        <v>3025406519.9799519</v>
      </c>
      <c r="P32">
        <f>O32/SUM(O$32:$O$35)</f>
        <v>2.3466205922139893E-5</v>
      </c>
      <c r="Q32" s="50"/>
      <c r="R32" s="50"/>
      <c r="S32" s="49"/>
      <c r="T32" s="49"/>
    </row>
    <row r="33" spans="1:21" x14ac:dyDescent="0.2">
      <c r="A33">
        <v>2002</v>
      </c>
      <c r="B33" t="s">
        <v>24</v>
      </c>
      <c r="C33" t="s">
        <v>35</v>
      </c>
      <c r="D33" s="95">
        <v>-7.7711920000000001</v>
      </c>
      <c r="E33" s="95">
        <v>-7.7427672999999997</v>
      </c>
      <c r="F33" s="95">
        <v>-3.0538256000000001</v>
      </c>
      <c r="H33" s="95">
        <v>2.6720090000000003E-4</v>
      </c>
      <c r="I33" s="7"/>
      <c r="K33" s="4"/>
      <c r="L33" s="4">
        <f t="shared" si="23"/>
        <v>26.652244073424185</v>
      </c>
      <c r="M33">
        <v>3</v>
      </c>
      <c r="N33">
        <v>4</v>
      </c>
      <c r="O33">
        <f t="shared" si="24"/>
        <v>613001.11676058243</v>
      </c>
      <c r="P33">
        <f>O33/SUM(O$32:$O$35)</f>
        <v>4.7546702703942308E-9</v>
      </c>
      <c r="Q33" s="50"/>
      <c r="R33" s="50"/>
      <c r="S33" s="49"/>
      <c r="T33" s="49"/>
    </row>
    <row r="34" spans="1:21" x14ac:dyDescent="0.2">
      <c r="A34">
        <v>2002</v>
      </c>
      <c r="B34" t="s">
        <v>24</v>
      </c>
      <c r="C34" t="s">
        <v>45</v>
      </c>
      <c r="D34" s="95">
        <v>-4.9631809999999996</v>
      </c>
      <c r="E34" s="95">
        <v>-4.3588589000000004</v>
      </c>
      <c r="F34" s="95">
        <v>-0.88564770000000004</v>
      </c>
      <c r="H34" s="97">
        <v>1.270482E-12</v>
      </c>
      <c r="I34" s="7"/>
      <c r="K34" s="4"/>
      <c r="L34" s="4">
        <f t="shared" si="23"/>
        <v>64.980474097138938</v>
      </c>
      <c r="M34">
        <v>3</v>
      </c>
      <c r="N34">
        <v>4</v>
      </c>
      <c r="O34">
        <f t="shared" si="24"/>
        <v>128923078091175.33</v>
      </c>
      <c r="P34">
        <f>O34/SUM(O$32:$O$35)</f>
        <v>0.99997652501379886</v>
      </c>
      <c r="Q34" s="50"/>
      <c r="R34" s="50"/>
      <c r="S34" s="49"/>
      <c r="T34" s="49"/>
    </row>
    <row r="35" spans="1:21" ht="17" thickBot="1" x14ac:dyDescent="0.25">
      <c r="A35" s="59">
        <v>2002</v>
      </c>
      <c r="B35" s="59" t="s">
        <v>24</v>
      </c>
      <c r="C35" s="59" t="s">
        <v>61</v>
      </c>
      <c r="D35" s="96">
        <v>-4.90916</v>
      </c>
      <c r="E35" s="96">
        <v>0.36755949999999998</v>
      </c>
      <c r="F35" s="96">
        <v>-2.7234489000000002</v>
      </c>
      <c r="G35" s="59"/>
      <c r="H35" s="96">
        <v>5.2598759999999999E-4</v>
      </c>
      <c r="I35" s="7"/>
      <c r="K35" s="4"/>
      <c r="L35" s="4">
        <f t="shared" si="23"/>
        <v>26.319341664166053</v>
      </c>
      <c r="M35">
        <v>5</v>
      </c>
      <c r="N35">
        <v>4</v>
      </c>
      <c r="O35">
        <f t="shared" si="24"/>
        <v>519006.05673160631</v>
      </c>
      <c r="P35">
        <f>O35/SUM(O$32:$O$35)</f>
        <v>4.0256087642008516E-9</v>
      </c>
      <c r="Q35" s="50"/>
      <c r="R35" s="50"/>
      <c r="S35" s="49"/>
      <c r="T35" s="49"/>
    </row>
    <row r="36" spans="1:21" ht="17" thickTop="1" x14ac:dyDescent="0.2">
      <c r="A36">
        <v>2002</v>
      </c>
      <c r="B36" t="s">
        <v>24</v>
      </c>
      <c r="C36" t="s">
        <v>71</v>
      </c>
      <c r="D36" s="49">
        <v>-5.1123379</v>
      </c>
      <c r="E36" s="49">
        <v>-3.499946</v>
      </c>
      <c r="F36" s="49">
        <v>-0.13826240000000001</v>
      </c>
      <c r="H36" s="2">
        <v>6.0249318999999999E-22</v>
      </c>
      <c r="K36" s="4"/>
      <c r="L36" s="4"/>
      <c r="Q36" s="50"/>
      <c r="R36" s="50"/>
    </row>
    <row r="37" spans="1:21" x14ac:dyDescent="0.2">
      <c r="D37" s="49"/>
      <c r="E37" s="49"/>
      <c r="F37" s="49"/>
      <c r="K37" s="4"/>
      <c r="L37" s="4"/>
      <c r="Q37" s="50"/>
      <c r="R37" s="50"/>
    </row>
    <row r="38" spans="1:21" x14ac:dyDescent="0.2">
      <c r="A38">
        <v>2002</v>
      </c>
      <c r="B38" t="s">
        <v>25</v>
      </c>
      <c r="C38" t="s">
        <v>36</v>
      </c>
      <c r="D38" s="95">
        <v>-4.4172000000000002</v>
      </c>
      <c r="E38" s="95">
        <v>-0.79725780000000002</v>
      </c>
      <c r="F38" s="95">
        <v>-2.2969634999999999</v>
      </c>
      <c r="H38" s="97">
        <v>8.378791E-8</v>
      </c>
      <c r="L38" s="4">
        <f t="shared" ref="L38:L41" si="25">-2*LN(H38/M38) +2*N38</f>
        <v>42.787178801222147</v>
      </c>
      <c r="M38">
        <v>3</v>
      </c>
      <c r="N38">
        <v>4</v>
      </c>
      <c r="O38">
        <f t="shared" ref="O38:O41" si="26">1/EXP(-0.5*L38)</f>
        <v>1954869743.1339774</v>
      </c>
      <c r="P38">
        <f>O38/SUM(O$38:$O$41)</f>
        <v>6.1751532347963725E-3</v>
      </c>
      <c r="Q38" s="50"/>
      <c r="R38" s="50"/>
      <c r="S38" s="49"/>
      <c r="T38" s="49"/>
      <c r="U38" s="49"/>
    </row>
    <row r="39" spans="1:21" x14ac:dyDescent="0.2">
      <c r="A39">
        <v>2002</v>
      </c>
      <c r="B39" t="s">
        <v>25</v>
      </c>
      <c r="C39" t="s">
        <v>35</v>
      </c>
      <c r="D39" s="95">
        <v>-7.8642960000000004</v>
      </c>
      <c r="E39" s="95">
        <v>-4.1169729000000004</v>
      </c>
      <c r="F39" s="95">
        <v>-3.8688837</v>
      </c>
      <c r="H39" s="95">
        <v>6.173153E-4</v>
      </c>
      <c r="L39" s="4">
        <f t="shared" si="25"/>
        <v>24.977485864368209</v>
      </c>
      <c r="M39">
        <v>3</v>
      </c>
      <c r="N39">
        <v>4</v>
      </c>
      <c r="O39">
        <f t="shared" si="26"/>
        <v>265333.53393222665</v>
      </c>
      <c r="P39">
        <f>O39/SUM(O$38:$O$41)</f>
        <v>8.3815059091087964E-7</v>
      </c>
    </row>
    <row r="40" spans="1:21" x14ac:dyDescent="0.2">
      <c r="A40">
        <v>2002</v>
      </c>
      <c r="B40" t="s">
        <v>25</v>
      </c>
      <c r="C40" t="s">
        <v>45</v>
      </c>
      <c r="D40" s="95">
        <v>-4.3988509999999996</v>
      </c>
      <c r="E40" s="95">
        <v>-3.1213994</v>
      </c>
      <c r="F40" s="95">
        <v>-0.9968726</v>
      </c>
      <c r="H40" s="97">
        <v>5.2061870000000001E-10</v>
      </c>
      <c r="L40" s="4">
        <f t="shared" si="25"/>
        <v>52.949230985178204</v>
      </c>
      <c r="M40">
        <v>3</v>
      </c>
      <c r="N40">
        <v>4</v>
      </c>
      <c r="O40">
        <f t="shared" si="26"/>
        <v>314614995772.20831</v>
      </c>
      <c r="P40">
        <f>O40/SUM(O$38:$O$41)</f>
        <v>0.99382366302502512</v>
      </c>
    </row>
    <row r="41" spans="1:21" ht="17" thickBot="1" x14ac:dyDescent="0.25">
      <c r="A41" s="59">
        <v>2002</v>
      </c>
      <c r="B41" s="59" t="s">
        <v>25</v>
      </c>
      <c r="C41" s="59" t="s">
        <v>61</v>
      </c>
      <c r="D41" s="96">
        <v>-10.056943</v>
      </c>
      <c r="E41" s="96">
        <v>-9.8563156999999997</v>
      </c>
      <c r="F41" s="96">
        <v>-3.9916702000000002</v>
      </c>
      <c r="G41" s="59"/>
      <c r="H41" s="96">
        <v>2.4952680000000001E-3</v>
      </c>
      <c r="K41" s="4"/>
      <c r="L41" s="4">
        <f t="shared" si="25"/>
        <v>23.205594106303309</v>
      </c>
      <c r="M41">
        <v>5</v>
      </c>
      <c r="N41">
        <v>4</v>
      </c>
      <c r="O41">
        <f t="shared" si="26"/>
        <v>109403.37878164623</v>
      </c>
      <c r="P41">
        <f>O41/SUM(O$38:$O$41)</f>
        <v>3.4558958762033199E-7</v>
      </c>
    </row>
    <row r="42" spans="1:21" ht="17" thickTop="1" x14ac:dyDescent="0.2">
      <c r="A42">
        <v>2002</v>
      </c>
      <c r="B42" t="s">
        <v>25</v>
      </c>
      <c r="C42" t="s">
        <v>71</v>
      </c>
      <c r="D42" s="49">
        <v>-4.6709861670999997</v>
      </c>
      <c r="E42" s="49">
        <v>-3.0676204446000002</v>
      </c>
      <c r="F42" s="49">
        <v>-5.0515161000000003E-3</v>
      </c>
      <c r="H42" s="2">
        <v>1.5736436999999999E-24</v>
      </c>
      <c r="K42" s="4"/>
      <c r="L42" s="4"/>
    </row>
    <row r="43" spans="1:21" x14ac:dyDescent="0.2">
      <c r="D43" s="49"/>
      <c r="E43" s="49"/>
      <c r="F43" s="49"/>
      <c r="K43" s="4"/>
      <c r="L43" s="4"/>
    </row>
    <row r="44" spans="1:21" x14ac:dyDescent="0.2">
      <c r="A44">
        <v>2002</v>
      </c>
      <c r="B44" t="s">
        <v>34</v>
      </c>
      <c r="C44" t="s">
        <v>36</v>
      </c>
      <c r="D44" s="95">
        <v>-5.0617419999999997</v>
      </c>
      <c r="E44" s="95">
        <v>-7.5396390000000002</v>
      </c>
      <c r="F44" s="95">
        <v>-1.2002214</v>
      </c>
      <c r="H44" s="97">
        <v>9.5742469999999996E-8</v>
      </c>
      <c r="K44" s="4"/>
      <c r="L44" s="4">
        <f t="shared" ref="L44:L47" si="27">-2*LN(H44/M44) +2*N44</f>
        <v>42.520432285887765</v>
      </c>
      <c r="M44">
        <v>3</v>
      </c>
      <c r="N44">
        <v>4</v>
      </c>
      <c r="O44">
        <f>1/EXP(-0.5*L44)</f>
        <v>1710781538.218437</v>
      </c>
      <c r="P44">
        <f>O44/SUM(O$44:O$47)</f>
        <v>4.9611385867605621E-4</v>
      </c>
      <c r="U44" s="4"/>
    </row>
    <row r="45" spans="1:21" x14ac:dyDescent="0.2">
      <c r="A45">
        <v>2002</v>
      </c>
      <c r="B45" t="s">
        <v>34</v>
      </c>
      <c r="C45" t="s">
        <v>35</v>
      </c>
      <c r="D45" s="95">
        <v>-4.8293480000000004</v>
      </c>
      <c r="E45" s="95">
        <v>-3.4270999999999998</v>
      </c>
      <c r="F45" s="95">
        <v>0.3184285</v>
      </c>
      <c r="H45" s="97">
        <v>9.4887469999999994E-5</v>
      </c>
      <c r="L45" s="4">
        <f t="shared" si="27"/>
        <v>28.722862366906853</v>
      </c>
      <c r="M45">
        <v>3</v>
      </c>
      <c r="N45">
        <v>4</v>
      </c>
      <c r="O45">
        <f t="shared" ref="O45:O47" si="28">1/EXP(-0.5*L45)</f>
        <v>1726196.8318834179</v>
      </c>
      <c r="P45">
        <f t="shared" ref="P45:P47" si="29">O45/SUM(O$44:O$47)</f>
        <v>5.0058417861575019E-7</v>
      </c>
    </row>
    <row r="46" spans="1:21" ht="17" thickBot="1" x14ac:dyDescent="0.25">
      <c r="A46">
        <v>2002</v>
      </c>
      <c r="B46" t="s">
        <v>34</v>
      </c>
      <c r="C46" t="s">
        <v>45</v>
      </c>
      <c r="D46" s="95">
        <v>-5.0307890000000004</v>
      </c>
      <c r="E46" s="95">
        <v>-6.2463129999999998</v>
      </c>
      <c r="F46" s="95">
        <v>-1.0243103</v>
      </c>
      <c r="H46" s="97">
        <v>4.7522769999999997E-11</v>
      </c>
      <c r="L46" s="4">
        <f t="shared" si="27"/>
        <v>57.736848879990688</v>
      </c>
      <c r="M46">
        <v>3</v>
      </c>
      <c r="N46">
        <v>4</v>
      </c>
      <c r="O46">
        <f t="shared" si="28"/>
        <v>3446651996494.1538</v>
      </c>
      <c r="P46">
        <f t="shared" si="29"/>
        <v>0.99950331663908754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2002</v>
      </c>
      <c r="B47" s="59" t="s">
        <v>34</v>
      </c>
      <c r="C47" s="59" t="s">
        <v>61</v>
      </c>
      <c r="D47" s="96">
        <v>-6.370679</v>
      </c>
      <c r="E47" s="96">
        <v>-6.9928039999999996</v>
      </c>
      <c r="F47" s="96">
        <v>-1.3900199</v>
      </c>
      <c r="G47" s="59"/>
      <c r="H47" s="96">
        <v>1.148687E-3</v>
      </c>
      <c r="L47" s="4">
        <f t="shared" si="27"/>
        <v>24.757147280904341</v>
      </c>
      <c r="M47">
        <v>5</v>
      </c>
      <c r="N47">
        <v>4</v>
      </c>
      <c r="O47">
        <f t="shared" si="28"/>
        <v>237654.60057066981</v>
      </c>
      <c r="P47">
        <f t="shared" si="29"/>
        <v>6.8918057792471694E-8</v>
      </c>
      <c r="R47" s="26" t="s">
        <v>37</v>
      </c>
      <c r="S47" s="27"/>
      <c r="T47" s="28"/>
    </row>
    <row r="48" spans="1:21" ht="17" thickTop="1" x14ac:dyDescent="0.2">
      <c r="A48">
        <v>2002</v>
      </c>
      <c r="B48" t="s">
        <v>34</v>
      </c>
      <c r="C48" t="s">
        <v>71</v>
      </c>
      <c r="D48" s="4">
        <v>-5.0791374999999999</v>
      </c>
      <c r="E48" s="4">
        <v>-4.3231676999999999</v>
      </c>
      <c r="F48" s="4">
        <v>-1.0523948000000001</v>
      </c>
      <c r="G48" s="4"/>
      <c r="H48" s="2">
        <v>8.5983473999999999E-23</v>
      </c>
      <c r="R48" s="29">
        <f>$P22*D22+$P23*D23+$P24*D24</f>
        <v>-2.3770393999857373</v>
      </c>
      <c r="S48" s="30">
        <f>$P22*E22+$P23*E23+$P24*E24</f>
        <v>-1.2705354999899654</v>
      </c>
      <c r="T48" s="31">
        <f>$P22*F22+$P23*F23+$P24*F24</f>
        <v>2.0077292999840388</v>
      </c>
    </row>
    <row r="49" spans="1:21" x14ac:dyDescent="0.2">
      <c r="A49" s="11"/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2002</v>
      </c>
      <c r="C50" t="s">
        <v>92</v>
      </c>
      <c r="G50" s="4"/>
      <c r="R50" s="29">
        <f>$P27*D27+$P28*D28+$P29*D29</f>
        <v>-2.4409448957846873</v>
      </c>
      <c r="S50" s="30">
        <f>$P27*E27+$P28*E28+$P29*E29</f>
        <v>-0.78608239672198665</v>
      </c>
      <c r="T50" s="31">
        <f>$P27*F27+$P28*F28+$P29*F29</f>
        <v>-0.8011599945541179</v>
      </c>
      <c r="U50" s="4"/>
    </row>
    <row r="51" spans="1:21" x14ac:dyDescent="0.2">
      <c r="A51" s="11">
        <v>2002</v>
      </c>
      <c r="C51" s="41" t="s">
        <v>23</v>
      </c>
      <c r="D51" s="42">
        <v>-2.3770393999857373</v>
      </c>
      <c r="E51" s="42">
        <v>-1.2705354999899654</v>
      </c>
      <c r="F51" s="42">
        <v>2.0077292999840388</v>
      </c>
      <c r="G51" s="22"/>
      <c r="H51" s="44">
        <f t="shared" ref="H51:J55" si="30">EXP(D51)</f>
        <v>9.2824988761980171E-2</v>
      </c>
      <c r="I51" s="44">
        <f t="shared" si="30"/>
        <v>0.28068127670622056</v>
      </c>
      <c r="J51" s="122">
        <f t="shared" si="30"/>
        <v>7.4463896186697616</v>
      </c>
      <c r="R51" s="29" t="s">
        <v>53</v>
      </c>
      <c r="S51" s="30"/>
      <c r="T51" s="31"/>
    </row>
    <row r="52" spans="1:21" x14ac:dyDescent="0.2">
      <c r="A52" s="11">
        <v>2002</v>
      </c>
      <c r="C52" s="24" t="s">
        <v>24</v>
      </c>
      <c r="D52" s="19">
        <v>-4.963182519218261</v>
      </c>
      <c r="E52" s="19">
        <v>-4.3587495122042812</v>
      </c>
      <c r="F52" s="19">
        <v>-0.88570042687243433</v>
      </c>
      <c r="G52" s="14"/>
      <c r="H52" s="45">
        <f t="shared" si="30"/>
        <v>6.9906445323055346E-3</v>
      </c>
      <c r="I52" s="45">
        <f t="shared" si="30"/>
        <v>1.2794376862414704E-2</v>
      </c>
      <c r="J52" s="123">
        <f t="shared" si="30"/>
        <v>0.41242519839615144</v>
      </c>
      <c r="R52" s="29">
        <f>$P32*D32+$P33*D33+$P34*D34+$P35*D35</f>
        <v>-4.963182519218261</v>
      </c>
      <c r="S52" s="30">
        <f t="shared" ref="S52:T52" si="31">$P32*E32+$P33*E33+$P34*E34+$P35*E35</f>
        <v>-4.3587495122042812</v>
      </c>
      <c r="T52" s="31">
        <f t="shared" si="31"/>
        <v>-0.88570042687243433</v>
      </c>
    </row>
    <row r="53" spans="1:21" x14ac:dyDescent="0.2">
      <c r="A53" s="11">
        <v>2002</v>
      </c>
      <c r="C53" s="24" t="s">
        <v>25</v>
      </c>
      <c r="D53" s="43">
        <v>-4.3989691678291614</v>
      </c>
      <c r="E53" s="43">
        <v>-3.1070506314380992</v>
      </c>
      <c r="F53" s="43">
        <v>-1.0049043026753326</v>
      </c>
      <c r="H53" s="45">
        <f t="shared" si="30"/>
        <v>1.2290002305297362E-2</v>
      </c>
      <c r="I53" s="45">
        <f t="shared" si="30"/>
        <v>4.4732694173475196E-2</v>
      </c>
      <c r="J53" s="123">
        <f t="shared" si="30"/>
        <v>0.36607966597244279</v>
      </c>
      <c r="R53" s="29" t="s">
        <v>54</v>
      </c>
      <c r="S53" s="32"/>
      <c r="T53" s="33"/>
    </row>
    <row r="54" spans="1:21" x14ac:dyDescent="0.2">
      <c r="A54" s="11">
        <v>2002</v>
      </c>
      <c r="C54" s="24" t="s">
        <v>26</v>
      </c>
      <c r="D54" s="19">
        <v>-5.0308043477167068</v>
      </c>
      <c r="E54" s="19">
        <v>-6.2469532771456722</v>
      </c>
      <c r="F54" s="19">
        <v>-1.0243969249848011</v>
      </c>
      <c r="H54" s="45">
        <f t="shared" si="30"/>
        <v>6.5335532078539546E-3</v>
      </c>
      <c r="I54" s="45">
        <f t="shared" si="30"/>
        <v>1.9363446638097123E-3</v>
      </c>
      <c r="J54" s="123">
        <f t="shared" si="30"/>
        <v>0.35901291184994072</v>
      </c>
      <c r="R54" s="34">
        <f>$P38*D38+$P39*D39+$P40*D40+$P41*D41</f>
        <v>-4.3989691678291614</v>
      </c>
      <c r="S54" s="35">
        <f t="shared" ref="S54:T54" si="32">$P38*E38+$P39*E39+$P40*E40+$P41*E41</f>
        <v>-3.1070506314380992</v>
      </c>
      <c r="T54" s="99">
        <f t="shared" si="32"/>
        <v>-1.0049043026753326</v>
      </c>
    </row>
    <row r="55" spans="1:21" x14ac:dyDescent="0.2">
      <c r="A55" s="11">
        <v>2002</v>
      </c>
      <c r="C55" s="24" t="s">
        <v>27</v>
      </c>
      <c r="D55" s="19">
        <v>-2.4409448957846873</v>
      </c>
      <c r="E55" s="19">
        <v>-0.78608239672198665</v>
      </c>
      <c r="F55" s="19">
        <v>-0.8011599945541179</v>
      </c>
      <c r="H55" s="45">
        <f t="shared" si="30"/>
        <v>8.7078532438419023E-2</v>
      </c>
      <c r="I55" s="45">
        <f t="shared" si="30"/>
        <v>0.45562626641018439</v>
      </c>
      <c r="J55" s="123">
        <f t="shared" si="30"/>
        <v>0.44880804715466965</v>
      </c>
      <c r="R55" s="29" t="s">
        <v>55</v>
      </c>
      <c r="S55" s="32"/>
      <c r="T55" s="33"/>
    </row>
    <row r="56" spans="1:21" ht="17" thickBot="1" x14ac:dyDescent="0.25">
      <c r="A56" s="11">
        <v>2002</v>
      </c>
      <c r="C56" s="24"/>
      <c r="D56" s="18"/>
      <c r="E56" s="18"/>
      <c r="F56" s="18"/>
      <c r="H56" s="46"/>
      <c r="I56" s="46"/>
      <c r="J56" s="124"/>
      <c r="R56" s="100">
        <f>$P44*D44+$P45*D45+$P46*D46+$P47*D47</f>
        <v>-5.0308043477167068</v>
      </c>
      <c r="S56" s="101">
        <f t="shared" ref="S56:T56" si="33">$P44*E44+$P45*E45+$P46*E46+$P47*E47</f>
        <v>-6.2469532771456722</v>
      </c>
      <c r="T56" s="102">
        <f t="shared" si="33"/>
        <v>-1.0243969249848011</v>
      </c>
      <c r="U56" s="4"/>
    </row>
    <row r="57" spans="1:21" x14ac:dyDescent="0.2">
      <c r="A57" s="11">
        <v>2002</v>
      </c>
      <c r="C57" s="24" t="s">
        <v>5</v>
      </c>
      <c r="D57" s="19">
        <f>AVERAGE(D51:D55)</f>
        <v>-3.8421880661069112</v>
      </c>
      <c r="E57" s="19">
        <f t="shared" ref="E57:F57" si="34">AVERAGE(E51:E55)</f>
        <v>-3.1538742635000014</v>
      </c>
      <c r="F57" s="19">
        <f t="shared" si="34"/>
        <v>-0.34168646982052941</v>
      </c>
      <c r="G57" t="s">
        <v>46</v>
      </c>
      <c r="H57" s="45">
        <f>AVERAGE(H51:H55)</f>
        <v>4.1143544249171209E-2</v>
      </c>
      <c r="I57" s="45">
        <f t="shared" ref="I57:J57" si="35">AVERAGE(I51:I55)</f>
        <v>0.15915419176322093</v>
      </c>
      <c r="J57" s="123">
        <f t="shared" si="35"/>
        <v>1.8065430884085933</v>
      </c>
      <c r="R57" s="98"/>
    </row>
    <row r="58" spans="1:21" x14ac:dyDescent="0.2">
      <c r="A58" s="11">
        <v>2002</v>
      </c>
      <c r="C58" s="24" t="s">
        <v>6</v>
      </c>
      <c r="D58" s="19">
        <f>STDEV(D51:D55)</f>
        <v>1.3313137740837679</v>
      </c>
      <c r="E58" s="19">
        <f t="shared" ref="E58:F58" si="36">STDEV(E51:E55)</f>
        <v>2.2457992911564117</v>
      </c>
      <c r="F58" s="19">
        <f t="shared" si="36"/>
        <v>1.3165079779678512</v>
      </c>
      <c r="G58" t="s">
        <v>47</v>
      </c>
      <c r="H58" s="45">
        <f>STDEV(H51:H55)</f>
        <v>4.4659248114287925E-2</v>
      </c>
      <c r="I58" s="45">
        <f t="shared" ref="I58:J58" si="37">STDEV(I51:I55)</f>
        <v>0.20118116797756569</v>
      </c>
      <c r="J58" s="123">
        <f t="shared" si="37"/>
        <v>3.1529809903417139</v>
      </c>
    </row>
    <row r="59" spans="1:21" ht="17" thickBot="1" x14ac:dyDescent="0.25">
      <c r="A59">
        <v>2002</v>
      </c>
      <c r="C59" s="25" t="s">
        <v>28</v>
      </c>
      <c r="D59" s="20">
        <f>SQRT(EXP(D58^2)-1)</f>
        <v>2.2101897971970055</v>
      </c>
      <c r="E59" s="20">
        <f t="shared" ref="E59:F59" si="38">SQRT(EXP(E58^2)-1)</f>
        <v>12.410856149380106</v>
      </c>
      <c r="F59" s="20">
        <f t="shared" si="38"/>
        <v>2.1584009705907965</v>
      </c>
      <c r="G59" s="16" t="s">
        <v>28</v>
      </c>
      <c r="H59" s="47">
        <f>H58/H57</f>
        <v>1.0854497085575592</v>
      </c>
      <c r="I59" s="47">
        <f t="shared" ref="I59:J59" si="39">I58/I57</f>
        <v>1.2640645260344114</v>
      </c>
      <c r="J59" s="125">
        <f t="shared" si="39"/>
        <v>1.7453118115877406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  <c r="S61" t="s">
        <v>91</v>
      </c>
      <c r="T61" t="s">
        <v>90</v>
      </c>
    </row>
    <row r="62" spans="1:21" x14ac:dyDescent="0.2">
      <c r="C62" s="41" t="s">
        <v>23</v>
      </c>
      <c r="D62" s="42">
        <v>-2.7073794000000002</v>
      </c>
      <c r="E62" s="42">
        <v>-1.2573497</v>
      </c>
      <c r="F62" s="42">
        <v>2.3699153000000002</v>
      </c>
      <c r="G62" s="114">
        <f>H25</f>
        <v>2.2472901999999999E-17</v>
      </c>
      <c r="H62" s="44">
        <f t="shared" ref="H62:J66" si="40">EXP(D62)</f>
        <v>6.6711401742638995E-2</v>
      </c>
      <c r="I62" s="44">
        <f t="shared" si="40"/>
        <v>0.28440679185258572</v>
      </c>
      <c r="J62" s="122">
        <f t="shared" si="40"/>
        <v>10.696486253355534</v>
      </c>
      <c r="O62" s="38">
        <v>17.387</v>
      </c>
      <c r="P62" s="85">
        <v>1444.6030000000001</v>
      </c>
      <c r="Q62">
        <v>4.0299999999999997E-3</v>
      </c>
      <c r="R62" s="55">
        <f>(P62/701.7-Q62*24)*701.7</f>
        <v>1376.7345760000003</v>
      </c>
      <c r="S62">
        <f>NORMSDIST((Q62-Q$67)/Q$68)</f>
        <v>9.1175354420202026E-2</v>
      </c>
      <c r="T62">
        <f>NORMSDIST((R62-R$67)/R$68)</f>
        <v>0.75160232534856619</v>
      </c>
    </row>
    <row r="63" spans="1:21" x14ac:dyDescent="0.2">
      <c r="C63" s="24" t="s">
        <v>24</v>
      </c>
      <c r="D63" s="19">
        <v>-5.1123379</v>
      </c>
      <c r="E63" s="19">
        <v>-3.499946</v>
      </c>
      <c r="F63" s="19">
        <v>-0.13826240000000001</v>
      </c>
      <c r="G63" s="115">
        <f>H36</f>
        <v>6.0249318999999999E-22</v>
      </c>
      <c r="H63" s="45">
        <f t="shared" si="40"/>
        <v>6.021987648424534E-3</v>
      </c>
      <c r="I63" s="45">
        <f t="shared" si="40"/>
        <v>3.0199014125051882E-2</v>
      </c>
      <c r="J63" s="123">
        <f t="shared" si="40"/>
        <v>0.87087014543567154</v>
      </c>
      <c r="O63" s="39">
        <v>17.811</v>
      </c>
      <c r="P63" s="86">
        <v>550.22199999999998</v>
      </c>
      <c r="Q63">
        <v>1.7500000000000002E-2</v>
      </c>
      <c r="R63" s="56">
        <f t="shared" ref="R63:R66" si="41">(P63/701.7-Q63*24)*701.7</f>
        <v>255.5079999999999</v>
      </c>
      <c r="S63">
        <f t="shared" ref="S63:T66" si="42">NORMSDIST((Q63-Q$67)/Q$68)</f>
        <v>0.27618434272754966</v>
      </c>
      <c r="T63">
        <f t="shared" si="42"/>
        <v>0.23427889511261812</v>
      </c>
    </row>
    <row r="64" spans="1:21" x14ac:dyDescent="0.2">
      <c r="C64" s="24" t="s">
        <v>25</v>
      </c>
      <c r="D64" s="43">
        <v>-4.6709861670999997</v>
      </c>
      <c r="E64" s="43">
        <v>-3.0676204446000002</v>
      </c>
      <c r="F64" s="43">
        <v>-5.0515161000000003E-3</v>
      </c>
      <c r="G64" s="2">
        <f>H42</f>
        <v>1.5736436999999999E-24</v>
      </c>
      <c r="H64" s="45">
        <f t="shared" si="40"/>
        <v>9.3630314590342316E-3</v>
      </c>
      <c r="I64" s="45">
        <f t="shared" si="40"/>
        <v>4.6531748096331718E-2</v>
      </c>
      <c r="J64" s="123">
        <f t="shared" si="40"/>
        <v>0.99496122135061638</v>
      </c>
      <c r="O64" s="39">
        <v>19.279</v>
      </c>
      <c r="P64" s="86">
        <v>868.28599999999994</v>
      </c>
      <c r="Q64">
        <v>2.8899999999999999E-2</v>
      </c>
      <c r="R64" s="56">
        <f t="shared" si="41"/>
        <v>381.58687999999995</v>
      </c>
      <c r="S64">
        <f t="shared" si="42"/>
        <v>0.51256681744553423</v>
      </c>
      <c r="T64">
        <f t="shared" si="42"/>
        <v>0.28538758918887308</v>
      </c>
    </row>
    <row r="65" spans="3:20" x14ac:dyDescent="0.2">
      <c r="C65" s="24" t="s">
        <v>26</v>
      </c>
      <c r="D65" s="19">
        <v>-5.0791374999999999</v>
      </c>
      <c r="E65" s="19">
        <v>-4.3231676999999999</v>
      </c>
      <c r="F65" s="19">
        <v>-1.0523948000000001</v>
      </c>
      <c r="G65" s="2">
        <f>H48</f>
        <v>8.5983473999999999E-23</v>
      </c>
      <c r="H65" s="45">
        <f t="shared" si="40"/>
        <v>6.2252760016486995E-3</v>
      </c>
      <c r="I65" s="45">
        <f t="shared" si="40"/>
        <v>1.3257820158609985E-2</v>
      </c>
      <c r="J65" s="123">
        <f t="shared" si="40"/>
        <v>0.34910072084726151</v>
      </c>
      <c r="O65" s="39">
        <v>14.605</v>
      </c>
      <c r="P65" s="86">
        <v>895.91800000000001</v>
      </c>
      <c r="Q65">
        <v>4.2200000000000001E-2</v>
      </c>
      <c r="R65" s="56">
        <f t="shared" si="41"/>
        <v>185.23624000000007</v>
      </c>
      <c r="S65">
        <f t="shared" si="42"/>
        <v>0.77682441035944549</v>
      </c>
      <c r="T65">
        <f t="shared" si="42"/>
        <v>0.20815346486867486</v>
      </c>
    </row>
    <row r="66" spans="3:20" ht="17" thickBot="1" x14ac:dyDescent="0.25">
      <c r="C66" s="24" t="s">
        <v>27</v>
      </c>
      <c r="D66" s="19">
        <v>-2.41169608</v>
      </c>
      <c r="E66" s="19">
        <v>-0.36121353</v>
      </c>
      <c r="F66" s="19">
        <v>-0.76499839000000003</v>
      </c>
      <c r="G66" s="2">
        <f>H30</f>
        <v>1.2646187E-13</v>
      </c>
      <c r="H66" s="45">
        <f t="shared" si="40"/>
        <v>8.9663089759685927E-2</v>
      </c>
      <c r="I66" s="45">
        <f t="shared" si="40"/>
        <v>0.6968301884295991</v>
      </c>
      <c r="J66" s="123">
        <f t="shared" si="40"/>
        <v>0.46533468016254537</v>
      </c>
      <c r="O66" s="40">
        <v>13.749000000000001</v>
      </c>
      <c r="P66" s="87">
        <v>2797.1309999999999</v>
      </c>
      <c r="Q66">
        <v>4.9000000000000002E-2</v>
      </c>
      <c r="R66" s="57">
        <f t="shared" si="41"/>
        <v>1971.9317999999996</v>
      </c>
      <c r="S66">
        <f t="shared" si="42"/>
        <v>0.87175969142199938</v>
      </c>
      <c r="T66">
        <f t="shared" si="42"/>
        <v>0.92292749518445327</v>
      </c>
    </row>
    <row r="67" spans="3:20" x14ac:dyDescent="0.2"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16.566200000000002</v>
      </c>
      <c r="P67" s="90">
        <f>AVERAGE(P62:P66)</f>
        <v>1311.232</v>
      </c>
      <c r="Q67" s="90">
        <f>AVERAGE(Q62:Q66)</f>
        <v>2.8326E-2</v>
      </c>
      <c r="R67" s="90">
        <f>AVERAGE(R62:R66)</f>
        <v>834.19949919999999</v>
      </c>
    </row>
    <row r="68" spans="3:20" x14ac:dyDescent="0.2">
      <c r="C68" s="24" t="s">
        <v>5</v>
      </c>
      <c r="D68" s="19">
        <f>AVERAGE(D62:D66)</f>
        <v>-3.9963074094199995</v>
      </c>
      <c r="E68" s="19">
        <f t="shared" ref="E68:F68" si="43">AVERAGE(E62:E66)</f>
        <v>-2.5018594749200003</v>
      </c>
      <c r="F68" s="19">
        <f t="shared" si="43"/>
        <v>8.1841638780000031E-2</v>
      </c>
      <c r="G68" s="2">
        <f>GEOMEAN(G62:G66)</f>
        <v>4.7095396655399762E-20</v>
      </c>
      <c r="H68" s="45">
        <f>AVERAGE(H62:H66)</f>
        <v>3.5596957322286474E-2</v>
      </c>
      <c r="I68" s="45">
        <f t="shared" ref="I68:J68" si="44">AVERAGE(I62:I66)</f>
        <v>0.21424511253243567</v>
      </c>
      <c r="J68" s="123">
        <f t="shared" si="44"/>
        <v>2.6753506042303252</v>
      </c>
      <c r="N68" t="s">
        <v>47</v>
      </c>
      <c r="O68" s="90">
        <f>STDEV(O62:O66)</f>
        <v>2.3111385073162523</v>
      </c>
      <c r="P68" s="90">
        <f>STDEV(P62:P66)</f>
        <v>890.7169527203913</v>
      </c>
      <c r="Q68" s="90">
        <f>STDEV(Q62:Q66)</f>
        <v>1.8219011498980951E-2</v>
      </c>
      <c r="R68" s="90">
        <f>STDEV(R62:R66)</f>
        <v>798.38500172832619</v>
      </c>
    </row>
    <row r="69" spans="3:20" x14ac:dyDescent="0.2">
      <c r="C69" s="24" t="s">
        <v>6</v>
      </c>
      <c r="D69" s="19">
        <f>STDEV(D62:D66)</f>
        <v>1.3271741564154262</v>
      </c>
      <c r="E69" s="19">
        <f t="shared" ref="E69:F69" si="45">STDEV(E62:E66)</f>
        <v>1.6404721483827034</v>
      </c>
      <c r="F69" s="19">
        <f t="shared" si="45"/>
        <v>1.3504543328840679</v>
      </c>
      <c r="G69" t="s">
        <v>47</v>
      </c>
      <c r="H69" s="45">
        <f>STDEV(H62:H66)</f>
        <v>3.9739302615091253E-2</v>
      </c>
      <c r="I69" s="45">
        <f t="shared" ref="I69:J69" si="46">STDEV(I62:I66)</f>
        <v>0.29163660922838291</v>
      </c>
      <c r="J69" s="123">
        <f t="shared" si="46"/>
        <v>4.4920508737798928</v>
      </c>
      <c r="N69" t="s">
        <v>82</v>
      </c>
      <c r="O69" s="89">
        <f>O68/O67</f>
        <v>0.139509272332596</v>
      </c>
      <c r="P69" s="89">
        <f>P68/P67</f>
        <v>0.67929775411246163</v>
      </c>
      <c r="R69" s="89">
        <f>R68/R67</f>
        <v>0.95706722731670302</v>
      </c>
    </row>
    <row r="70" spans="3:20" ht="17" thickBot="1" x14ac:dyDescent="0.25">
      <c r="C70" s="25" t="s">
        <v>28</v>
      </c>
      <c r="D70" s="20">
        <f>SQRT(EXP(D69^2)-1)</f>
        <v>2.1955704329447396</v>
      </c>
      <c r="E70" s="20">
        <f t="shared" ref="E70:F70" si="47">SQRT(EXP(E69^2)-1)</f>
        <v>3.7079118680537642</v>
      </c>
      <c r="F70" s="20">
        <f t="shared" si="47"/>
        <v>2.2792330502988212</v>
      </c>
      <c r="G70" s="16" t="s">
        <v>28</v>
      </c>
      <c r="H70" s="47">
        <f>H69/H68</f>
        <v>1.1163679596348912</v>
      </c>
      <c r="I70" s="47">
        <f t="shared" ref="I70:J70" si="48">I69/I68</f>
        <v>1.3612287616793617</v>
      </c>
      <c r="J70" s="125">
        <f t="shared" si="48"/>
        <v>1.6790512864657663</v>
      </c>
    </row>
    <row r="71" spans="3:20" ht="17" thickBot="1" x14ac:dyDescent="0.25"/>
    <row r="72" spans="3:20" x14ac:dyDescent="0.2">
      <c r="O72" s="8">
        <f>LN(O62)</f>
        <v>2.8557228005456525</v>
      </c>
      <c r="P72" s="91">
        <f>LN(P62)</f>
        <v>7.2755898223140223</v>
      </c>
      <c r="R72" s="55">
        <f>LN(R62)</f>
        <v>7.2274697248839024</v>
      </c>
    </row>
    <row r="73" spans="3:20" x14ac:dyDescent="0.2">
      <c r="D73" s="90"/>
      <c r="E73" s="90"/>
      <c r="F73" s="90"/>
      <c r="G73" s="90"/>
      <c r="O73" s="11">
        <f t="shared" ref="O73:P76" si="49">LN(O63)</f>
        <v>2.8798162439566481</v>
      </c>
      <c r="P73" s="10">
        <f t="shared" si="49"/>
        <v>6.3103218331509101</v>
      </c>
      <c r="R73" s="56">
        <f t="shared" ref="R73:R76" si="50">LN(R63)</f>
        <v>5.543253720308174</v>
      </c>
    </row>
    <row r="74" spans="3:20" x14ac:dyDescent="0.2">
      <c r="D74" s="90"/>
      <c r="E74" s="90"/>
      <c r="F74" s="90"/>
      <c r="G74" s="90"/>
      <c r="O74" s="11">
        <f t="shared" si="49"/>
        <v>2.9590164206173317</v>
      </c>
      <c r="P74" s="10">
        <f t="shared" si="49"/>
        <v>6.7665211534769814</v>
      </c>
      <c r="R74" s="56">
        <f t="shared" si="50"/>
        <v>5.9443385574317098</v>
      </c>
    </row>
    <row r="75" spans="3:20" x14ac:dyDescent="0.2">
      <c r="D75" s="90"/>
      <c r="E75" s="90"/>
      <c r="F75" s="90"/>
      <c r="G75" s="90"/>
      <c r="O75" s="11">
        <f t="shared" si="49"/>
        <v>2.6813639358397041</v>
      </c>
      <c r="P75" s="10">
        <f t="shared" si="49"/>
        <v>6.7978488909297727</v>
      </c>
      <c r="R75" s="56">
        <f t="shared" si="50"/>
        <v>5.22163198341475</v>
      </c>
    </row>
    <row r="76" spans="3:20" ht="17" thickBot="1" x14ac:dyDescent="0.25">
      <c r="D76" s="90"/>
      <c r="E76" s="90"/>
      <c r="F76" s="90"/>
      <c r="G76" s="90"/>
      <c r="O76" s="15">
        <f t="shared" si="49"/>
        <v>2.6209660941950967</v>
      </c>
      <c r="P76" s="17">
        <f t="shared" si="49"/>
        <v>7.9363495280007958</v>
      </c>
      <c r="R76" s="57">
        <f t="shared" si="50"/>
        <v>7.5867689503860349</v>
      </c>
    </row>
    <row r="77" spans="3:20" x14ac:dyDescent="0.2">
      <c r="D77" s="90"/>
      <c r="E77" s="90"/>
      <c r="F77" s="90"/>
      <c r="G77" s="90"/>
      <c r="N77" t="s">
        <v>5</v>
      </c>
      <c r="O77" s="8">
        <f>AVERAGE(O72:O76)</f>
        <v>2.7993770990308868</v>
      </c>
      <c r="P77" s="55">
        <f>AVERAGE(P72:P76)</f>
        <v>7.0173262455744965</v>
      </c>
      <c r="R77" s="55">
        <f>AVERAGE(R72:R76)</f>
        <v>6.3046925872849133</v>
      </c>
    </row>
    <row r="78" spans="3:20" x14ac:dyDescent="0.2">
      <c r="G78" s="90"/>
      <c r="N78" t="s">
        <v>6</v>
      </c>
      <c r="O78" s="11">
        <f>STDEV(O72:O76)</f>
        <v>0.14220372748724283</v>
      </c>
      <c r="P78" s="56">
        <f>STDEV(P72:P76)</f>
        <v>0.61689395590372986</v>
      </c>
      <c r="R78" s="56">
        <f>STDEV(R72:R76)</f>
        <v>1.0461718182411408</v>
      </c>
    </row>
    <row r="79" spans="3:20" ht="17" thickBot="1" x14ac:dyDescent="0.25">
      <c r="G79" s="90"/>
      <c r="N79" t="s">
        <v>28</v>
      </c>
      <c r="O79" s="15">
        <f>SQRT(EXP(O78^2)-1)</f>
        <v>0.14292567276966925</v>
      </c>
      <c r="P79" s="57">
        <f>SQRT(EXP(P78^2)-1)</f>
        <v>0.68051524269143626</v>
      </c>
      <c r="R79" s="57">
        <f>SQRT(EXP(R78^2)-1)</f>
        <v>1.4098280704906256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81CA-2C8F-C74D-8FFF-C3186B97AA33}">
  <sheetPr codeName="Sheet4">
    <tabColor theme="9" tint="0.39997558519241921"/>
  </sheetPr>
  <dimension ref="A1:AB79"/>
  <sheetViews>
    <sheetView topLeftCell="A50" workbookViewId="0">
      <selection activeCell="C62" sqref="C62:J70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8" ht="17" thickBot="1" x14ac:dyDescent="0.25">
      <c r="A1" s="8"/>
      <c r="B1" s="9" t="s">
        <v>11</v>
      </c>
      <c r="C1" s="9" t="s">
        <v>10</v>
      </c>
      <c r="D1" s="9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16</v>
      </c>
      <c r="L1" s="9" t="s">
        <v>49</v>
      </c>
      <c r="M1" s="9" t="s">
        <v>41</v>
      </c>
      <c r="N1" s="9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8" x14ac:dyDescent="0.2">
      <c r="A2">
        <v>2003</v>
      </c>
      <c r="B2" t="s">
        <v>12</v>
      </c>
      <c r="C2" t="s">
        <v>64</v>
      </c>
      <c r="D2" s="95">
        <v>-5.3686999999999996</v>
      </c>
      <c r="E2" s="95">
        <v>-5.9889000000000001</v>
      </c>
      <c r="F2" s="95">
        <v>4.1062000000000003</v>
      </c>
      <c r="H2" s="95">
        <v>1.0122031E-3</v>
      </c>
      <c r="L2" s="4">
        <f t="shared" ref="L2:L5" si="0">-2*LN(H2/M2) +2*N2</f>
        <v>26.761065372682289</v>
      </c>
      <c r="M2">
        <v>12</v>
      </c>
      <c r="N2">
        <v>4</v>
      </c>
      <c r="O2">
        <f t="shared" ref="O2:O5" si="1">1/EXP(-0.5*L2)</f>
        <v>647278.9901529951</v>
      </c>
      <c r="P2">
        <f>O2/SUM(O$2:O$9)</f>
        <v>0.12696716155504439</v>
      </c>
      <c r="Q2" s="55">
        <f>O2/(SUM(O$2:O$5))</f>
        <v>0.28583800773526014</v>
      </c>
      <c r="R2" s="4">
        <f>$P2*D2+$P3*D3+$P4*D4+$P5*D5+$P6*D6+$P7*D7+$P8*D8+$P9*D9</f>
        <v>-5.3606781165187218</v>
      </c>
      <c r="S2" s="4">
        <f t="shared" ref="S2:T2" si="2">$P2*E2+$P3*E3+$P4*E4+$P5*E5+$P6*E6+$P7*E7+$P8*E8+$P9*E9</f>
        <v>-5.5641233865693733</v>
      </c>
      <c r="T2" s="4">
        <f t="shared" si="2"/>
        <v>3.5157113017029205</v>
      </c>
      <c r="U2" s="4">
        <v>0.5</v>
      </c>
    </row>
    <row r="3" spans="1:28" x14ac:dyDescent="0.2">
      <c r="A3">
        <v>2003</v>
      </c>
      <c r="B3" t="s">
        <v>12</v>
      </c>
      <c r="C3" t="s">
        <v>65</v>
      </c>
      <c r="D3" s="95">
        <v>-5.4006999999999996</v>
      </c>
      <c r="E3" s="95">
        <v>-5.9569000000000001</v>
      </c>
      <c r="F3" s="95">
        <v>2.1221999999999999</v>
      </c>
      <c r="H3" s="95">
        <v>8.9514198999999996E-4</v>
      </c>
      <c r="L3" s="4">
        <f t="shared" si="0"/>
        <v>27.006869708031992</v>
      </c>
      <c r="M3">
        <v>12</v>
      </c>
      <c r="N3">
        <v>4</v>
      </c>
      <c r="O3">
        <f t="shared" si="1"/>
        <v>731926.1164340314</v>
      </c>
      <c r="P3">
        <f t="shared" ref="P3:P9" si="3">O3/SUM(O$2:O$9)</f>
        <v>0.14357113838913607</v>
      </c>
      <c r="Q3" s="56">
        <f t="shared" ref="Q3:Q4" si="4">O3/(SUM(O$2:O$5))</f>
        <v>0.32321812713472875</v>
      </c>
    </row>
    <row r="4" spans="1:28" x14ac:dyDescent="0.2">
      <c r="A4">
        <v>2003</v>
      </c>
      <c r="B4" t="s">
        <v>12</v>
      </c>
      <c r="C4" t="s">
        <v>66</v>
      </c>
      <c r="D4" s="95">
        <v>-5.3134481999999998</v>
      </c>
      <c r="E4" s="95">
        <v>-5.2724048000000003</v>
      </c>
      <c r="F4" s="95">
        <v>4.0856732999999998</v>
      </c>
      <c r="H4" s="95">
        <v>7.6450282999999996E-4</v>
      </c>
      <c r="L4" s="4">
        <f t="shared" si="0"/>
        <v>27.322382961248298</v>
      </c>
      <c r="M4">
        <v>12</v>
      </c>
      <c r="N4">
        <v>4</v>
      </c>
      <c r="O4">
        <f t="shared" si="1"/>
        <v>856998.52857017005</v>
      </c>
      <c r="P4">
        <f t="shared" si="3"/>
        <v>0.16810474661580616</v>
      </c>
      <c r="Q4" s="56">
        <f t="shared" si="4"/>
        <v>0.37845002814110473</v>
      </c>
      <c r="R4" s="4">
        <f>$Q2*D2+$Q3*D3+$Q4*D4+$Q5*D5</f>
        <v>-5.3699945836407306</v>
      </c>
      <c r="S4" s="4">
        <f t="shared" ref="S4:T4" si="5">$Q2*E2+$Q3*E3+$Q4*E4+$Q5*E5</f>
        <v>-5.7456305325147738</v>
      </c>
      <c r="T4" s="4">
        <f t="shared" si="5"/>
        <v>3.4286809572373471</v>
      </c>
    </row>
    <row r="5" spans="1:28" ht="17" thickBot="1" x14ac:dyDescent="0.25">
      <c r="A5">
        <v>2003</v>
      </c>
      <c r="B5" t="s">
        <v>12</v>
      </c>
      <c r="C5" t="s">
        <v>67</v>
      </c>
      <c r="D5" s="95">
        <v>-6.3181000000000003</v>
      </c>
      <c r="E5" s="95">
        <v>-9.0488999999999997</v>
      </c>
      <c r="F5" s="95">
        <v>1.8262</v>
      </c>
      <c r="H5" s="95">
        <v>2.3157507000000001E-2</v>
      </c>
      <c r="L5" s="4">
        <f t="shared" si="0"/>
        <v>20.500685848692516</v>
      </c>
      <c r="M5">
        <v>12</v>
      </c>
      <c r="N5">
        <v>4</v>
      </c>
      <c r="O5">
        <f t="shared" si="1"/>
        <v>28292.242355696191</v>
      </c>
      <c r="P5">
        <f t="shared" si="3"/>
        <v>5.5496714099758995E-3</v>
      </c>
      <c r="Q5" s="57">
        <f>O5/(SUM(O$2:O$5))</f>
        <v>1.2493836988906201E-2</v>
      </c>
      <c r="R5" s="4">
        <f>$Q6*D6+$Q7*D7+$Q8*D9+$Q9*D9</f>
        <v>-5.3478417195210977</v>
      </c>
      <c r="S5" s="4">
        <f t="shared" ref="S5:T5" si="6">$Q6*E6+$Q7*E7+$Q8*E9+$Q9*E9</f>
        <v>-5.4263119338493846</v>
      </c>
      <c r="T5" s="4">
        <f t="shared" si="6"/>
        <v>3.642599858207701</v>
      </c>
    </row>
    <row r="6" spans="1:28" x14ac:dyDescent="0.2">
      <c r="A6">
        <v>2003</v>
      </c>
      <c r="B6" t="s">
        <v>12</v>
      </c>
      <c r="C6" t="s">
        <v>59</v>
      </c>
      <c r="D6" s="95">
        <v>-5.3866836614441898</v>
      </c>
      <c r="E6" s="95">
        <v>-4.9978791796026796</v>
      </c>
      <c r="F6" s="95">
        <v>3.1588435516611</v>
      </c>
      <c r="H6" s="2">
        <v>1.5674172000000001E-3</v>
      </c>
      <c r="L6" s="4">
        <f>-2*LN(H6/M6) +2*N6</f>
        <v>25.886465519213775</v>
      </c>
      <c r="M6">
        <v>12</v>
      </c>
      <c r="N6">
        <v>4</v>
      </c>
      <c r="O6">
        <f>1/EXP(-0.5*L6)</f>
        <v>417998.34810906171</v>
      </c>
      <c r="P6">
        <f t="shared" si="3"/>
        <v>8.1992563641777511E-2</v>
      </c>
      <c r="Q6" s="55">
        <f>O6/SUM(O$6:O$9)</f>
        <v>0.14751977221728166</v>
      </c>
    </row>
    <row r="7" spans="1:28" x14ac:dyDescent="0.2">
      <c r="A7">
        <v>2003</v>
      </c>
      <c r="B7" t="s">
        <v>12</v>
      </c>
      <c r="C7" t="s">
        <v>57</v>
      </c>
      <c r="D7" s="95">
        <v>-5.2891881684971001</v>
      </c>
      <c r="E7" s="95">
        <v>-5.0589233829218099</v>
      </c>
      <c r="F7" s="95">
        <v>4.2627060627923603</v>
      </c>
      <c r="H7" s="2">
        <v>7.5985142999999999E-4</v>
      </c>
      <c r="L7" s="4">
        <f t="shared" ref="L7:L9" si="7">-2*LN(H7/M7) +2*N7</f>
        <v>27.334588560848093</v>
      </c>
      <c r="M7">
        <v>12</v>
      </c>
      <c r="N7">
        <v>4</v>
      </c>
      <c r="O7">
        <f>1/EXP(-0.5*L7)</f>
        <v>862244.61063096405</v>
      </c>
      <c r="P7">
        <f t="shared" si="3"/>
        <v>0.16913379306822754</v>
      </c>
      <c r="Q7" s="56">
        <f t="shared" ref="Q7:Q9" si="8">O7/SUM(O$6:O$9)</f>
        <v>0.30430294552903525</v>
      </c>
    </row>
    <row r="8" spans="1:28" x14ac:dyDescent="0.2">
      <c r="A8">
        <v>2003</v>
      </c>
      <c r="B8" t="s">
        <v>12</v>
      </c>
      <c r="C8" t="s">
        <v>58</v>
      </c>
      <c r="D8" s="95">
        <v>-5.3894156913632001</v>
      </c>
      <c r="E8" s="95">
        <v>-5.7193837146286102</v>
      </c>
      <c r="F8" s="95">
        <v>3.2215049230864001</v>
      </c>
      <c r="H8" s="2">
        <v>8.3498955000000004E-4</v>
      </c>
      <c r="L8" s="4">
        <f t="shared" si="7"/>
        <v>27.145995995899582</v>
      </c>
      <c r="M8">
        <v>12</v>
      </c>
      <c r="N8">
        <v>4</v>
      </c>
      <c r="O8">
        <f>1/EXP(-0.5*L8)</f>
        <v>784653.89225258038</v>
      </c>
      <c r="P8">
        <f t="shared" si="3"/>
        <v>0.15391396757506326</v>
      </c>
      <c r="Q8" s="56">
        <f t="shared" si="8"/>
        <v>0.27691966721433736</v>
      </c>
    </row>
    <row r="9" spans="1:28" ht="17" thickBot="1" x14ac:dyDescent="0.25">
      <c r="A9">
        <v>2003</v>
      </c>
      <c r="B9" t="s">
        <v>12</v>
      </c>
      <c r="C9" t="s">
        <v>60</v>
      </c>
      <c r="D9" s="95">
        <v>-5.3699486077663501</v>
      </c>
      <c r="E9" s="95">
        <v>-5.7455512131539503</v>
      </c>
      <c r="F9" s="95">
        <v>3.42855135922008</v>
      </c>
      <c r="H9" s="2">
        <v>8.5241856999999997E-4</v>
      </c>
      <c r="L9" s="4">
        <f t="shared" si="7"/>
        <v>27.104679044436846</v>
      </c>
      <c r="M9">
        <v>12</v>
      </c>
      <c r="N9">
        <v>4</v>
      </c>
      <c r="O9">
        <f>1/EXP(-0.5*L9)</f>
        <v>768610.42621083616</v>
      </c>
      <c r="P9">
        <f t="shared" si="3"/>
        <v>0.15076695774496893</v>
      </c>
      <c r="Q9" s="57">
        <f t="shared" si="8"/>
        <v>0.27125761503934581</v>
      </c>
    </row>
    <row r="10" spans="1:28" x14ac:dyDescent="0.2">
      <c r="H10" s="2"/>
      <c r="K10" s="2"/>
      <c r="L10" s="4"/>
    </row>
    <row r="11" spans="1:28" x14ac:dyDescent="0.2">
      <c r="H11" s="2"/>
      <c r="K11" s="2"/>
      <c r="L11" s="2"/>
      <c r="X11" s="50"/>
      <c r="Y11" s="50"/>
      <c r="Z11" s="50"/>
      <c r="AA11" s="50"/>
      <c r="AB11" s="50"/>
    </row>
    <row r="12" spans="1:28" x14ac:dyDescent="0.2">
      <c r="A12">
        <v>2003</v>
      </c>
      <c r="B12" t="s">
        <v>19</v>
      </c>
      <c r="C12" t="s">
        <v>8</v>
      </c>
      <c r="D12" s="95">
        <v>-5.3843835999999996</v>
      </c>
      <c r="E12" s="95">
        <v>-5.6751889000000002</v>
      </c>
      <c r="F12" s="95">
        <v>3.3452665000000001</v>
      </c>
      <c r="G12" s="95">
        <v>0.20046953000000001</v>
      </c>
      <c r="H12" s="2">
        <v>8.2433389999999999E-4</v>
      </c>
      <c r="I12" s="7">
        <v>0.628305</v>
      </c>
      <c r="K12" s="4"/>
      <c r="L12" s="4">
        <f t="shared" ref="L12:L19" si="9">-2*LN(H12/M12) +2*N12</f>
        <v>29.171683082950047</v>
      </c>
      <c r="M12">
        <v>12</v>
      </c>
      <c r="N12">
        <v>5</v>
      </c>
      <c r="O12">
        <f>1/EXP(-0.5*L12)</f>
        <v>2160481.2191163311</v>
      </c>
      <c r="P12">
        <f>O12/SUM(O$12:O$19)</f>
        <v>0.13590851115737104</v>
      </c>
      <c r="R12">
        <f>$P12*D12</f>
        <v>-0.73178355857616562</v>
      </c>
      <c r="S12">
        <f t="shared" ref="S12:U19" si="10">$P12*E12</f>
        <v>-0.77130647393583829</v>
      </c>
      <c r="T12">
        <f t="shared" si="10"/>
        <v>0.45465018943962959</v>
      </c>
      <c r="U12">
        <f t="shared" si="10"/>
        <v>2.724551535471793E-2</v>
      </c>
      <c r="W12" s="50"/>
      <c r="X12" s="49"/>
      <c r="Y12" s="49"/>
      <c r="Z12" s="49"/>
      <c r="AA12" s="49"/>
      <c r="AB12" s="49"/>
    </row>
    <row r="13" spans="1:28" x14ac:dyDescent="0.2">
      <c r="A13">
        <v>2003</v>
      </c>
      <c r="B13" t="s">
        <v>19</v>
      </c>
      <c r="C13" t="s">
        <v>32</v>
      </c>
      <c r="D13" s="95">
        <v>-5.3839418999999999</v>
      </c>
      <c r="E13" s="95">
        <v>-5.8077272999999998</v>
      </c>
      <c r="F13" s="95">
        <v>3.4416038000000002</v>
      </c>
      <c r="G13" s="95">
        <v>0.20015468</v>
      </c>
      <c r="H13" s="2">
        <v>8.5643792000000005E-4</v>
      </c>
      <c r="K13" s="4"/>
      <c r="L13" s="4">
        <f t="shared" si="9"/>
        <v>29.095270747284829</v>
      </c>
      <c r="M13">
        <v>12</v>
      </c>
      <c r="N13">
        <v>5</v>
      </c>
      <c r="O13">
        <f t="shared" ref="O13:O19" si="11">1/EXP(-0.5*L13)</f>
        <v>2079494.4591324502</v>
      </c>
      <c r="P13">
        <f t="shared" ref="P13:P19" si="12">O13/SUM(O$12:O$19)</f>
        <v>0.13081391006781815</v>
      </c>
      <c r="R13">
        <f t="shared" ref="R13:R19" si="13">$P13*D13</f>
        <v>-0.704294491516958</v>
      </c>
      <c r="S13">
        <f t="shared" si="10"/>
        <v>-0.75973151672061223</v>
      </c>
      <c r="T13">
        <f t="shared" si="10"/>
        <v>0.45020964998226121</v>
      </c>
      <c r="U13">
        <f t="shared" si="10"/>
        <v>2.618301630917292E-2</v>
      </c>
      <c r="W13" s="50"/>
      <c r="X13" s="49"/>
      <c r="Y13" s="49"/>
      <c r="Z13" s="49"/>
      <c r="AA13" s="49"/>
      <c r="AB13" s="49"/>
    </row>
    <row r="14" spans="1:28" x14ac:dyDescent="0.2">
      <c r="A14">
        <v>2003</v>
      </c>
      <c r="B14" t="s">
        <v>20</v>
      </c>
      <c r="C14" t="s">
        <v>8</v>
      </c>
      <c r="D14" s="95">
        <v>-5.4699102000000002</v>
      </c>
      <c r="E14" s="95">
        <v>-5.8853137999999996</v>
      </c>
      <c r="F14" s="95">
        <v>7.7854704999999997</v>
      </c>
      <c r="G14" s="95">
        <v>0.20009757</v>
      </c>
      <c r="H14" s="2">
        <v>1.2143453E-3</v>
      </c>
      <c r="I14" s="7">
        <v>0.62649500000000002</v>
      </c>
      <c r="K14" s="4"/>
      <c r="L14" s="4">
        <f t="shared" si="9"/>
        <v>28.396913689889733</v>
      </c>
      <c r="M14">
        <v>12</v>
      </c>
      <c r="N14">
        <v>5</v>
      </c>
      <c r="O14">
        <f t="shared" si="11"/>
        <v>1466599.2524786144</v>
      </c>
      <c r="P14">
        <f t="shared" si="12"/>
        <v>9.2258761198770342E-2</v>
      </c>
      <c r="R14">
        <f t="shared" si="13"/>
        <v>-0.50464713892051816</v>
      </c>
      <c r="S14">
        <f t="shared" si="10"/>
        <v>-0.54297176045402762</v>
      </c>
      <c r="T14">
        <f t="shared" si="10"/>
        <v>0.71827786367957114</v>
      </c>
      <c r="U14">
        <f t="shared" si="10"/>
        <v>1.8460753927084232E-2</v>
      </c>
      <c r="W14" s="50"/>
      <c r="X14" s="49"/>
      <c r="Y14" s="49"/>
      <c r="Z14" s="49"/>
      <c r="AA14" s="49"/>
      <c r="AB14" s="49"/>
    </row>
    <row r="15" spans="1:28" x14ac:dyDescent="0.2">
      <c r="A15">
        <v>2003</v>
      </c>
      <c r="B15" t="s">
        <v>20</v>
      </c>
      <c r="C15" t="s">
        <v>31</v>
      </c>
      <c r="D15" s="95">
        <v>-5.3603142999999998</v>
      </c>
      <c r="E15" s="95">
        <v>-5.7030143000000004</v>
      </c>
      <c r="F15" s="95">
        <v>4.2559950000000004</v>
      </c>
      <c r="G15" s="95">
        <v>0.20018734999999999</v>
      </c>
      <c r="H15" s="2">
        <v>8.5439702000000004E-4</v>
      </c>
      <c r="K15" s="4"/>
      <c r="L15" s="4">
        <f t="shared" si="9"/>
        <v>29.100042454760285</v>
      </c>
      <c r="M15">
        <v>12</v>
      </c>
      <c r="N15">
        <v>5</v>
      </c>
      <c r="O15">
        <f t="shared" si="11"/>
        <v>2084461.7520212326</v>
      </c>
      <c r="P15">
        <f t="shared" si="12"/>
        <v>0.13112638553625713</v>
      </c>
      <c r="R15">
        <f t="shared" si="13"/>
        <v>-0.70287863949731222</v>
      </c>
      <c r="S15">
        <f t="shared" si="10"/>
        <v>-0.74781565182058762</v>
      </c>
      <c r="T15">
        <f t="shared" si="10"/>
        <v>0.55807324121038271</v>
      </c>
      <c r="U15">
        <f t="shared" si="10"/>
        <v>2.6249843635581641E-2</v>
      </c>
      <c r="W15" s="50"/>
      <c r="X15" s="49"/>
      <c r="Y15" s="49"/>
      <c r="Z15" s="49"/>
      <c r="AA15" s="49"/>
      <c r="AB15" s="49"/>
    </row>
    <row r="16" spans="1:28" x14ac:dyDescent="0.2">
      <c r="A16">
        <v>2003</v>
      </c>
      <c r="B16" t="s">
        <v>29</v>
      </c>
      <c r="C16" t="s">
        <v>8</v>
      </c>
      <c r="D16" s="95">
        <v>-5.3928025000000002</v>
      </c>
      <c r="E16" s="95">
        <v>-5.7116138999999997</v>
      </c>
      <c r="F16" s="95">
        <v>2.9615871</v>
      </c>
      <c r="G16" s="95">
        <v>0.20081203</v>
      </c>
      <c r="H16" s="2">
        <v>8.3876624000000003E-4</v>
      </c>
      <c r="I16" s="52">
        <v>0.62590999999999997</v>
      </c>
      <c r="K16" s="4"/>
      <c r="L16" s="4">
        <f t="shared" si="9"/>
        <v>29.136970315015553</v>
      </c>
      <c r="M16">
        <v>12</v>
      </c>
      <c r="N16">
        <v>5</v>
      </c>
      <c r="O16">
        <f t="shared" si="11"/>
        <v>2123306.6190538616</v>
      </c>
      <c r="P16">
        <f t="shared" si="12"/>
        <v>0.1335699837484508</v>
      </c>
      <c r="R16">
        <f t="shared" si="13"/>
        <v>-0.72031654228360487</v>
      </c>
      <c r="S16">
        <f t="shared" si="10"/>
        <v>-0.76290017580042568</v>
      </c>
      <c r="T16">
        <f t="shared" si="10"/>
        <v>0.39557914081662154</v>
      </c>
      <c r="U16">
        <f t="shared" si="10"/>
        <v>2.6822459583593417E-2</v>
      </c>
      <c r="W16" s="50"/>
      <c r="X16" s="49"/>
      <c r="Y16" s="49"/>
      <c r="Z16" s="49"/>
      <c r="AA16" s="49"/>
      <c r="AB16" s="49"/>
    </row>
    <row r="17" spans="1:21" x14ac:dyDescent="0.2">
      <c r="A17">
        <v>2003</v>
      </c>
      <c r="B17" t="s">
        <v>29</v>
      </c>
      <c r="C17" t="s">
        <v>31</v>
      </c>
      <c r="D17" s="95">
        <v>-5.4092212000000002</v>
      </c>
      <c r="E17" s="95">
        <v>-5.6923187999999998</v>
      </c>
      <c r="F17" s="95">
        <v>7.4467932000000001</v>
      </c>
      <c r="G17" s="95">
        <v>0.20020045</v>
      </c>
      <c r="H17" s="2">
        <v>8.8931242000000001E-4</v>
      </c>
      <c r="K17" s="4"/>
      <c r="L17" s="4">
        <f t="shared" si="9"/>
        <v>29.019937210806997</v>
      </c>
      <c r="M17">
        <v>12</v>
      </c>
      <c r="N17">
        <v>5</v>
      </c>
      <c r="O17">
        <f t="shared" si="11"/>
        <v>2002623.4528816324</v>
      </c>
      <c r="P17">
        <f t="shared" si="12"/>
        <v>0.12597821702023371</v>
      </c>
      <c r="R17">
        <f t="shared" si="13"/>
        <v>-0.68144404224404898</v>
      </c>
      <c r="S17">
        <f t="shared" si="10"/>
        <v>-0.71710817313475628</v>
      </c>
      <c r="T17">
        <f t="shared" si="10"/>
        <v>0.93813372985440069</v>
      </c>
      <c r="U17">
        <f t="shared" si="10"/>
        <v>2.5220895737648446E-2</v>
      </c>
    </row>
    <row r="18" spans="1:21" x14ac:dyDescent="0.2">
      <c r="A18">
        <v>2003</v>
      </c>
      <c r="B18" t="s">
        <v>30</v>
      </c>
      <c r="C18" t="s">
        <v>8</v>
      </c>
      <c r="D18" s="95">
        <v>-5.4006002000000004</v>
      </c>
      <c r="E18" s="95">
        <v>-5.7031101</v>
      </c>
      <c r="F18" s="95">
        <v>3.4077353000000001</v>
      </c>
      <c r="G18" s="95">
        <v>0.20063022999999999</v>
      </c>
      <c r="H18" s="2">
        <v>8.5663663999999997E-4</v>
      </c>
      <c r="I18" s="52">
        <v>0.62102000000000002</v>
      </c>
      <c r="K18" s="4"/>
      <c r="L18" s="4">
        <f t="shared" si="9"/>
        <v>29.094806739458125</v>
      </c>
      <c r="M18">
        <v>12</v>
      </c>
      <c r="N18">
        <v>5</v>
      </c>
      <c r="O18">
        <f t="shared" si="11"/>
        <v>2079012.0642410531</v>
      </c>
      <c r="P18">
        <f t="shared" si="12"/>
        <v>0.13078356424907203</v>
      </c>
      <c r="R18">
        <f t="shared" si="13"/>
        <v>-0.70630974324025131</v>
      </c>
      <c r="S18">
        <f t="shared" si="10"/>
        <v>-0.74587306618288163</v>
      </c>
      <c r="T18">
        <f t="shared" si="10"/>
        <v>0.44567576855138075</v>
      </c>
      <c r="U18">
        <f t="shared" si="10"/>
        <v>2.6239136575511097E-2</v>
      </c>
    </row>
    <row r="19" spans="1:21" ht="17" thickBot="1" x14ac:dyDescent="0.25">
      <c r="A19" s="16">
        <v>2003</v>
      </c>
      <c r="B19" s="16" t="s">
        <v>30</v>
      </c>
      <c r="C19" s="16" t="s">
        <v>31</v>
      </c>
      <c r="D19" s="126">
        <v>-5.4268805000000002</v>
      </c>
      <c r="E19" s="126">
        <v>-5.8241607000000002</v>
      </c>
      <c r="F19" s="126">
        <v>2.3599298000000002</v>
      </c>
      <c r="G19" s="126">
        <v>0.20114402000000001</v>
      </c>
      <c r="H19" s="67">
        <v>9.3704724000000001E-4</v>
      </c>
      <c r="I19" s="16"/>
      <c r="J19" s="16"/>
      <c r="K19" s="65"/>
      <c r="L19" s="65">
        <f t="shared" si="9"/>
        <v>28.915367021125444</v>
      </c>
      <c r="M19" s="16">
        <v>12</v>
      </c>
      <c r="N19" s="16">
        <v>5</v>
      </c>
      <c r="O19" s="16">
        <f t="shared" si="11"/>
        <v>1900606.3229330033</v>
      </c>
      <c r="P19" s="16">
        <f t="shared" si="12"/>
        <v>0.11956066702202674</v>
      </c>
      <c r="R19">
        <f t="shared" si="13"/>
        <v>-0.64884145242882996</v>
      </c>
      <c r="S19">
        <f t="shared" si="10"/>
        <v>-0.69634053813547414</v>
      </c>
      <c r="T19">
        <f t="shared" si="10"/>
        <v>0.28215478101315816</v>
      </c>
      <c r="U19">
        <f t="shared" si="10"/>
        <v>2.4048913198691887E-2</v>
      </c>
    </row>
    <row r="20" spans="1:21" x14ac:dyDescent="0.2">
      <c r="H20" s="2"/>
      <c r="I20" s="7"/>
      <c r="R20" t="s">
        <v>43</v>
      </c>
    </row>
    <row r="21" spans="1:21" x14ac:dyDescent="0.2">
      <c r="A21">
        <v>2003</v>
      </c>
      <c r="B21" t="s">
        <v>33</v>
      </c>
      <c r="H21" s="2"/>
      <c r="I21" s="7"/>
      <c r="Q21" s="1" t="s">
        <v>5</v>
      </c>
      <c r="R21" s="12">
        <f>SUM(R12:R19)</f>
        <v>-5.4005156087076891</v>
      </c>
      <c r="S21" s="12">
        <f t="shared" ref="S21:U21" si="14">SUM(S12:S19)</f>
        <v>-5.7440473561846037</v>
      </c>
      <c r="T21" s="12">
        <f t="shared" si="14"/>
        <v>4.2427543645474053</v>
      </c>
      <c r="U21" s="12">
        <f t="shared" si="14"/>
        <v>0.20047053432200157</v>
      </c>
    </row>
    <row r="22" spans="1:21" x14ac:dyDescent="0.2">
      <c r="A22">
        <v>2003</v>
      </c>
      <c r="B22" t="s">
        <v>13</v>
      </c>
      <c r="C22" t="s">
        <v>8</v>
      </c>
      <c r="D22">
        <v>-5.4190331699999996</v>
      </c>
      <c r="E22" s="49">
        <v>-7.6632974300000001</v>
      </c>
      <c r="F22" s="49">
        <v>1.23578275</v>
      </c>
      <c r="G22" s="49">
        <v>0.20006890999999999</v>
      </c>
      <c r="H22" s="2">
        <v>2.7199667999999998E-4</v>
      </c>
      <c r="I22" s="7">
        <v>0.59576499999999999</v>
      </c>
      <c r="J22" s="4"/>
      <c r="K22" s="4"/>
      <c r="L22" s="4">
        <f t="shared" ref="L22:L24" si="15">-2*LN(H22/M22) +2*N22</f>
        <v>30.578324478609915</v>
      </c>
      <c r="M22">
        <v>8</v>
      </c>
      <c r="N22">
        <v>5</v>
      </c>
      <c r="O22">
        <f>1/EXP(-0.5*L22)</f>
        <v>4365146.1952425744</v>
      </c>
      <c r="P22">
        <f>O22/SUM(O$22:O$24)</f>
        <v>9.3018573411810784E-3</v>
      </c>
      <c r="Q22" s="1" t="s">
        <v>6</v>
      </c>
      <c r="R22" s="12">
        <f>STDEV(D12:D19)</f>
        <v>3.3221121205728801E-2</v>
      </c>
      <c r="S22" s="12">
        <f t="shared" ref="S22:U22" si="16">STDEV(E12:E19)</f>
        <v>7.7408894847865131E-2</v>
      </c>
      <c r="T22" s="12">
        <f t="shared" si="16"/>
        <v>2.0704315205660651</v>
      </c>
      <c r="U22" s="12">
        <f t="shared" si="16"/>
        <v>3.7552366198036658E-4</v>
      </c>
    </row>
    <row r="23" spans="1:21" x14ac:dyDescent="0.2">
      <c r="A23">
        <v>2003</v>
      </c>
      <c r="B23" t="s">
        <v>13</v>
      </c>
      <c r="C23" t="s">
        <v>31</v>
      </c>
      <c r="D23">
        <v>-5.2640869600000002</v>
      </c>
      <c r="E23" s="49">
        <v>-7.4366063000000002</v>
      </c>
      <c r="F23">
        <v>0.28054859999999998</v>
      </c>
      <c r="G23" s="49">
        <v>0.20011513</v>
      </c>
      <c r="H23" s="2">
        <v>3.7238918999999999E-4</v>
      </c>
      <c r="I23" s="7"/>
      <c r="J23" s="4"/>
      <c r="K23" s="4"/>
      <c r="L23" s="4">
        <f t="shared" si="15"/>
        <v>29.950025165178953</v>
      </c>
      <c r="M23">
        <v>8</v>
      </c>
      <c r="N23">
        <v>5</v>
      </c>
      <c r="O23">
        <f>1/EXP(-0.5*L23)</f>
        <v>3188345.1633507749</v>
      </c>
      <c r="P23">
        <f t="shared" ref="P23" si="17">O23/SUM(O$22:O$24)</f>
        <v>6.7941669161633881E-3</v>
      </c>
      <c r="Q23" s="1" t="s">
        <v>28</v>
      </c>
      <c r="R23" s="12">
        <f>SQRT(EXP(R22^2)-1)</f>
        <v>3.323028937717782E-2</v>
      </c>
      <c r="S23" s="12">
        <f t="shared" ref="S23:U23" si="18">SQRT(EXP(S22^2)-1)</f>
        <v>7.7525000915343797E-2</v>
      </c>
      <c r="T23" s="12">
        <f t="shared" si="18"/>
        <v>8.4690676826251483</v>
      </c>
      <c r="U23" s="129">
        <f t="shared" si="18"/>
        <v>3.7552367513391481E-4</v>
      </c>
    </row>
    <row r="24" spans="1:21" ht="17" thickBot="1" x14ac:dyDescent="0.25">
      <c r="A24" s="59">
        <v>2003</v>
      </c>
      <c r="B24" s="59" t="s">
        <v>13</v>
      </c>
      <c r="C24" s="59" t="s">
        <v>72</v>
      </c>
      <c r="D24" s="59">
        <v>-5.3371521099999999</v>
      </c>
      <c r="E24" s="59">
        <v>-5.5675999999999997</v>
      </c>
      <c r="F24" s="59">
        <v>-0.75345156999999996</v>
      </c>
      <c r="G24" s="59"/>
      <c r="H24" s="61">
        <v>3.5474587000000002E-7</v>
      </c>
      <c r="I24" s="2"/>
      <c r="J24" s="4"/>
      <c r="K24" s="4"/>
      <c r="L24" s="4">
        <f t="shared" si="15"/>
        <v>39.900952903287092</v>
      </c>
      <c r="M24" s="3">
        <v>3</v>
      </c>
      <c r="N24" s="3">
        <v>4</v>
      </c>
      <c r="O24">
        <f>1/EXP(-0.5*L24)</f>
        <v>461723346.065826</v>
      </c>
      <c r="P24">
        <f t="shared" ref="P24" si="19">O24/SUM(O$22:O$24)</f>
        <v>0.98390397574265553</v>
      </c>
      <c r="Q24" s="1" t="s">
        <v>51</v>
      </c>
      <c r="R24" s="12">
        <f>R21+NORMSINV(0.1)*R22</f>
        <v>-5.4430901885980374</v>
      </c>
      <c r="S24" s="12">
        <f t="shared" ref="S24:U24" si="20">S21+NORMSINV(0.1)*S22</f>
        <v>-5.8432508465639623</v>
      </c>
      <c r="T24" s="12">
        <f t="shared" si="20"/>
        <v>1.5893896080130765</v>
      </c>
      <c r="U24" s="12">
        <f t="shared" si="20"/>
        <v>0.19998928138509159</v>
      </c>
    </row>
    <row r="25" spans="1:21" ht="17" thickTop="1" x14ac:dyDescent="0.2">
      <c r="A25">
        <v>2003</v>
      </c>
      <c r="B25" t="s">
        <v>13</v>
      </c>
      <c r="C25" t="s">
        <v>71</v>
      </c>
      <c r="D25">
        <v>-5.5909450999999999</v>
      </c>
      <c r="E25">
        <v>-3.2390135</v>
      </c>
      <c r="F25">
        <v>1.5554264</v>
      </c>
      <c r="H25" s="2">
        <v>5.6762857000000003E-17</v>
      </c>
      <c r="I25" s="7"/>
      <c r="Q25" s="1" t="s">
        <v>52</v>
      </c>
      <c r="R25" s="12">
        <f>R21+NORMSINV(0.99)*R22</f>
        <v>-5.3232317240174885</v>
      </c>
      <c r="S25" s="12">
        <f t="shared" ref="S25:U25" si="21">S21+NORMSINV(0.99)*S22</f>
        <v>-5.5639673382234216</v>
      </c>
      <c r="T25" s="12">
        <f t="shared" si="21"/>
        <v>9.059298330763415</v>
      </c>
      <c r="U25" s="12">
        <f t="shared" si="21"/>
        <v>0.20134413299470164</v>
      </c>
    </row>
    <row r="26" spans="1:21" x14ac:dyDescent="0.2">
      <c r="Q26" s="1"/>
      <c r="R26" s="21"/>
      <c r="S26" s="21"/>
      <c r="T26" s="21"/>
      <c r="U26" s="21"/>
    </row>
    <row r="27" spans="1:21" x14ac:dyDescent="0.2">
      <c r="A27">
        <v>2003</v>
      </c>
      <c r="B27" t="s">
        <v>14</v>
      </c>
      <c r="C27" t="s">
        <v>8</v>
      </c>
      <c r="D27">
        <v>-4.6533061199999999</v>
      </c>
      <c r="E27">
        <v>-3.9273886999999998</v>
      </c>
      <c r="F27">
        <v>0.58178788999999997</v>
      </c>
      <c r="G27">
        <v>0.20166271</v>
      </c>
      <c r="H27">
        <v>7.1712185E-4</v>
      </c>
      <c r="I27" s="7">
        <v>0.57782</v>
      </c>
      <c r="K27" s="4"/>
      <c r="L27" s="4">
        <f t="shared" ref="L27:L29" si="22">-2*LN(H27/M27) +2*N27</f>
        <v>30.87497872985552</v>
      </c>
      <c r="M27">
        <v>9</v>
      </c>
      <c r="N27">
        <v>6</v>
      </c>
      <c r="O27">
        <f>1/EXP(-0.5*L27)</f>
        <v>5063099.3065329352</v>
      </c>
      <c r="P27">
        <f>O27/SUM(O$27:O$29)</f>
        <v>3.4670085500096329E-9</v>
      </c>
      <c r="Q27" s="1"/>
      <c r="R27" s="50"/>
      <c r="S27" s="49"/>
      <c r="T27" s="49"/>
      <c r="U27" s="49"/>
    </row>
    <row r="28" spans="1:21" x14ac:dyDescent="0.2">
      <c r="A28">
        <v>2003</v>
      </c>
      <c r="B28" t="s">
        <v>14</v>
      </c>
      <c r="C28" t="s">
        <v>31</v>
      </c>
      <c r="D28">
        <v>-4.4874873600000003</v>
      </c>
      <c r="E28">
        <v>-3.5168785599999999</v>
      </c>
      <c r="F28">
        <v>0.66724039000000002</v>
      </c>
      <c r="G28">
        <v>0.20147549000000001</v>
      </c>
      <c r="H28" s="2">
        <v>8.6401684000000001E-4</v>
      </c>
      <c r="I28" s="7"/>
      <c r="K28" s="4"/>
      <c r="L28" s="4">
        <f t="shared" si="22"/>
        <v>30.502285751891279</v>
      </c>
      <c r="M28">
        <v>9</v>
      </c>
      <c r="N28">
        <v>6</v>
      </c>
      <c r="O28">
        <f>1/EXP(-0.5*L28)</f>
        <v>4202301.3595830109</v>
      </c>
      <c r="P28">
        <f t="shared" ref="P28:P29" si="23">O28/SUM(O$27:O$29)</f>
        <v>2.8775684341392307E-9</v>
      </c>
      <c r="R28" s="50"/>
    </row>
    <row r="29" spans="1:21" ht="17" thickBot="1" x14ac:dyDescent="0.25">
      <c r="A29" s="59">
        <v>2003</v>
      </c>
      <c r="B29" s="59" t="s">
        <v>14</v>
      </c>
      <c r="C29" s="59" t="s">
        <v>72</v>
      </c>
      <c r="D29" s="62">
        <v>-4.6421340000000004</v>
      </c>
      <c r="E29" s="59">
        <v>-3.9982622999999999</v>
      </c>
      <c r="F29" s="59">
        <v>5.3575204000000003</v>
      </c>
      <c r="G29" s="59"/>
      <c r="H29" s="61">
        <v>1.1215991E-13</v>
      </c>
      <c r="I29" s="2"/>
      <c r="K29" s="4"/>
      <c r="L29" s="4">
        <f t="shared" si="22"/>
        <v>69.834926125435885</v>
      </c>
      <c r="M29">
        <v>3</v>
      </c>
      <c r="N29">
        <v>4</v>
      </c>
      <c r="O29">
        <f>1/EXP(-0.5*L29)</f>
        <v>1460365384560601.8</v>
      </c>
      <c r="P29">
        <f t="shared" si="23"/>
        <v>0.99999999365542291</v>
      </c>
      <c r="Q29" s="50"/>
      <c r="R29" s="50"/>
    </row>
    <row r="30" spans="1:21" ht="17" thickTop="1" x14ac:dyDescent="0.2">
      <c r="A30">
        <v>2003</v>
      </c>
      <c r="B30" t="s">
        <v>14</v>
      </c>
      <c r="C30" t="s">
        <v>71</v>
      </c>
      <c r="D30">
        <v>-5.3040082230000003</v>
      </c>
      <c r="E30">
        <v>-4.1805611459999996</v>
      </c>
      <c r="F30">
        <v>4.8864738999999997E-2</v>
      </c>
      <c r="H30" s="2">
        <v>3.5337140999999998E-24</v>
      </c>
      <c r="I30" s="2"/>
      <c r="Q30" s="50"/>
      <c r="R30" s="50"/>
    </row>
    <row r="31" spans="1:21" x14ac:dyDescent="0.2">
      <c r="I31" s="7"/>
      <c r="Q31" s="50"/>
      <c r="R31" s="50"/>
    </row>
    <row r="32" spans="1:21" x14ac:dyDescent="0.2">
      <c r="A32">
        <v>2003</v>
      </c>
      <c r="B32" t="s">
        <v>24</v>
      </c>
      <c r="C32" t="s">
        <v>36</v>
      </c>
      <c r="D32" s="95">
        <v>-4.8485592000000004</v>
      </c>
      <c r="E32" s="95">
        <v>-4.0764598000000003</v>
      </c>
      <c r="F32" s="95">
        <v>6.1813232999999999</v>
      </c>
      <c r="H32" s="97">
        <v>1.0448152E-6</v>
      </c>
      <c r="I32" s="7"/>
      <c r="L32" s="4">
        <f t="shared" ref="L32:L35" si="24">-2*LN(H32/M32) +2*N32</f>
        <v>37.740565637918564</v>
      </c>
      <c r="M32">
        <v>3</v>
      </c>
      <c r="N32">
        <v>4</v>
      </c>
      <c r="O32">
        <f t="shared" ref="O32:O35" si="25">1/EXP(-0.5*L32)</f>
        <v>156768823.90247849</v>
      </c>
      <c r="P32">
        <f>O32/SUM(O$32:$O$35)</f>
        <v>3.9197374794521182E-3</v>
      </c>
      <c r="Q32" s="50"/>
      <c r="R32" s="50"/>
    </row>
    <row r="33" spans="1:21" x14ac:dyDescent="0.2">
      <c r="A33">
        <v>2003</v>
      </c>
      <c r="B33" t="s">
        <v>24</v>
      </c>
      <c r="C33" t="s">
        <v>35</v>
      </c>
      <c r="D33" s="95">
        <v>-4.6555713000000001</v>
      </c>
      <c r="E33" s="95">
        <v>-2.8048144000000002</v>
      </c>
      <c r="F33" s="95">
        <v>4.9185619000000003</v>
      </c>
      <c r="H33" s="95">
        <v>6.1395798999999999E-4</v>
      </c>
      <c r="I33" s="7"/>
      <c r="K33" s="4"/>
      <c r="L33" s="4">
        <f t="shared" si="24"/>
        <v>24.9883926820429</v>
      </c>
      <c r="M33">
        <v>3</v>
      </c>
      <c r="N33">
        <v>4</v>
      </c>
      <c r="O33">
        <f t="shared" si="25"/>
        <v>266784.45881848165</v>
      </c>
      <c r="P33">
        <f>O33/SUM(O$32:$O$35)</f>
        <v>6.6704910844816257E-6</v>
      </c>
      <c r="Q33" s="50"/>
      <c r="R33" s="50"/>
    </row>
    <row r="34" spans="1:21" x14ac:dyDescent="0.2">
      <c r="A34">
        <v>2003</v>
      </c>
      <c r="B34" t="s">
        <v>24</v>
      </c>
      <c r="C34" t="s">
        <v>45</v>
      </c>
      <c r="D34" s="95">
        <v>-4.8149848000000004</v>
      </c>
      <c r="E34" s="95">
        <v>-3.9887947000000001</v>
      </c>
      <c r="F34" s="95">
        <v>4.3557657000000001</v>
      </c>
      <c r="H34" s="97">
        <v>4.1115486999999999E-9</v>
      </c>
      <c r="I34" s="7"/>
      <c r="K34" s="4"/>
      <c r="L34" s="4">
        <f t="shared" si="24"/>
        <v>48.816156710860739</v>
      </c>
      <c r="M34">
        <v>3</v>
      </c>
      <c r="N34">
        <v>4</v>
      </c>
      <c r="O34">
        <f t="shared" si="25"/>
        <v>39837652926.118324</v>
      </c>
      <c r="P34">
        <f>O34/SUM(O$32:$O$35)</f>
        <v>0.99607267172617098</v>
      </c>
      <c r="Q34" s="50"/>
      <c r="R34" s="50"/>
    </row>
    <row r="35" spans="1:21" ht="17" thickBot="1" x14ac:dyDescent="0.25">
      <c r="A35" s="59">
        <v>2003</v>
      </c>
      <c r="B35" s="59" t="s">
        <v>24</v>
      </c>
      <c r="C35" s="59" t="s">
        <v>61</v>
      </c>
      <c r="D35" s="96">
        <v>-6.0180565000000001</v>
      </c>
      <c r="E35" s="96">
        <v>-6.5068878000000003</v>
      </c>
      <c r="F35" s="96">
        <v>7.5759473000000002</v>
      </c>
      <c r="G35" s="59"/>
      <c r="H35" s="96">
        <v>7.4167601999999997E-3</v>
      </c>
      <c r="I35" s="7"/>
      <c r="K35" s="4"/>
      <c r="L35" s="4">
        <f t="shared" si="24"/>
        <v>21.026901720631329</v>
      </c>
      <c r="M35">
        <v>5</v>
      </c>
      <c r="N35">
        <v>4</v>
      </c>
      <c r="O35">
        <f t="shared" si="25"/>
        <v>36807.277410117887</v>
      </c>
      <c r="P35">
        <f>O35/SUM(O$32:$O$35)</f>
        <v>9.2030329238662753E-7</v>
      </c>
      <c r="Q35" s="50"/>
      <c r="R35" s="50"/>
    </row>
    <row r="36" spans="1:21" ht="17" thickTop="1" x14ac:dyDescent="0.2">
      <c r="A36">
        <v>2004</v>
      </c>
      <c r="B36" t="s">
        <v>24</v>
      </c>
      <c r="C36" t="s">
        <v>73</v>
      </c>
      <c r="D36" s="78">
        <v>-5.4873419999999999</v>
      </c>
      <c r="E36" s="78">
        <v>4.6558264999999999</v>
      </c>
      <c r="F36" s="78">
        <v>-2.4158548</v>
      </c>
      <c r="H36" s="97">
        <v>1.4392087000000001E-17</v>
      </c>
      <c r="K36" s="4"/>
      <c r="L36" s="4"/>
      <c r="Q36" s="50"/>
      <c r="R36" s="50"/>
    </row>
    <row r="37" spans="1:21" x14ac:dyDescent="0.2">
      <c r="D37" s="78"/>
      <c r="E37" s="78"/>
      <c r="F37" s="78"/>
      <c r="H37" s="97"/>
      <c r="K37" s="4"/>
      <c r="L37" s="4"/>
      <c r="Q37" s="50"/>
      <c r="R37" s="50"/>
    </row>
    <row r="38" spans="1:21" x14ac:dyDescent="0.2">
      <c r="A38">
        <v>2003</v>
      </c>
      <c r="B38" t="s">
        <v>25</v>
      </c>
      <c r="C38" t="s">
        <v>36</v>
      </c>
      <c r="D38" s="78">
        <v>-4.6102844999999997</v>
      </c>
      <c r="E38" s="78">
        <v>-4.1426211999999998</v>
      </c>
      <c r="F38" s="78">
        <v>2.7219348999999999</v>
      </c>
      <c r="H38" s="82">
        <v>1.9971939E-6</v>
      </c>
      <c r="L38" s="4">
        <f t="shared" ref="L38:L41" si="26">-2*LN(H38/M38) +2*N38</f>
        <v>36.444759402537436</v>
      </c>
      <c r="M38">
        <v>3</v>
      </c>
      <c r="N38">
        <v>4</v>
      </c>
      <c r="O38">
        <f t="shared" ref="O38:O41" si="27">1/EXP(-0.5*L38)</f>
        <v>82012292.396563396</v>
      </c>
      <c r="P38">
        <f>O38/SUM(O$38:$O$41)</f>
        <v>4.0607638929721982E-6</v>
      </c>
      <c r="Q38" s="50"/>
      <c r="R38" s="49"/>
      <c r="S38" s="49"/>
      <c r="T38" s="49"/>
    </row>
    <row r="39" spans="1:21" x14ac:dyDescent="0.2">
      <c r="A39">
        <v>2003</v>
      </c>
      <c r="B39" t="s">
        <v>25</v>
      </c>
      <c r="C39" t="s">
        <v>35</v>
      </c>
      <c r="D39" s="78">
        <v>-5.2116346</v>
      </c>
      <c r="E39" s="78">
        <v>-8.9119659000000002</v>
      </c>
      <c r="F39" s="78">
        <v>8.1732536000000007</v>
      </c>
      <c r="H39" s="78">
        <v>3.9761343000000002E-4</v>
      </c>
      <c r="L39" s="4">
        <f t="shared" si="26"/>
        <v>25.857285189508843</v>
      </c>
      <c r="M39">
        <v>3</v>
      </c>
      <c r="N39">
        <v>4</v>
      </c>
      <c r="O39">
        <f t="shared" si="27"/>
        <v>411943.95797806117</v>
      </c>
      <c r="P39">
        <f>O39/SUM(O$38:$O$41)</f>
        <v>2.0397029537921607E-8</v>
      </c>
    </row>
    <row r="40" spans="1:21" x14ac:dyDescent="0.2">
      <c r="A40">
        <v>2003</v>
      </c>
      <c r="B40" t="s">
        <v>25</v>
      </c>
      <c r="C40" t="s">
        <v>45</v>
      </c>
      <c r="D40" s="78">
        <v>-4.5789295000000001</v>
      </c>
      <c r="E40" s="78">
        <v>-4.0310527</v>
      </c>
      <c r="F40" s="78">
        <v>2.7755051000000002</v>
      </c>
      <c r="H40" s="82">
        <v>8.1101660000000005E-12</v>
      </c>
      <c r="L40" s="4">
        <f t="shared" si="26"/>
        <v>61.273030136242959</v>
      </c>
      <c r="M40">
        <v>3</v>
      </c>
      <c r="N40">
        <v>4</v>
      </c>
      <c r="O40">
        <f t="shared" si="27"/>
        <v>20196189584705.535</v>
      </c>
      <c r="P40">
        <f>O40/SUM(O$38:$O$41)</f>
        <v>0.9999959157906676</v>
      </c>
    </row>
    <row r="41" spans="1:21" ht="17" thickBot="1" x14ac:dyDescent="0.25">
      <c r="A41" s="59">
        <v>2003</v>
      </c>
      <c r="B41" s="59" t="s">
        <v>25</v>
      </c>
      <c r="C41" s="59" t="s">
        <v>61</v>
      </c>
      <c r="D41" s="79">
        <v>-4.4672118000000003</v>
      </c>
      <c r="E41" s="79">
        <v>-5.8361405</v>
      </c>
      <c r="F41" s="79">
        <v>2.9603354</v>
      </c>
      <c r="G41" s="59"/>
      <c r="H41" s="79">
        <v>4.4340782999999998E-3</v>
      </c>
      <c r="K41" s="4"/>
      <c r="L41" s="4">
        <f t="shared" si="26"/>
        <v>22.055746842758779</v>
      </c>
      <c r="M41">
        <v>5</v>
      </c>
      <c r="N41">
        <v>4</v>
      </c>
      <c r="O41">
        <f t="shared" si="27"/>
        <v>61566.515450510044</v>
      </c>
      <c r="P41">
        <f>O41/SUM(O$38:$O$41)</f>
        <v>3.0484098865162601E-9</v>
      </c>
    </row>
    <row r="42" spans="1:21" ht="17" thickTop="1" x14ac:dyDescent="0.2">
      <c r="A42">
        <v>2003</v>
      </c>
      <c r="B42" t="s">
        <v>25</v>
      </c>
      <c r="C42" t="s">
        <v>71</v>
      </c>
      <c r="D42" s="78">
        <v>-5.0347131000000003</v>
      </c>
      <c r="E42" s="78">
        <v>-3.685273</v>
      </c>
      <c r="F42" s="78">
        <v>3.8811593000000002</v>
      </c>
      <c r="H42" s="2">
        <v>3.6389634999999998E-20</v>
      </c>
      <c r="K42" s="4"/>
      <c r="L42" s="4"/>
    </row>
    <row r="43" spans="1:21" x14ac:dyDescent="0.2">
      <c r="D43" s="78"/>
      <c r="E43" s="78"/>
      <c r="F43" s="78"/>
      <c r="K43" s="4"/>
      <c r="L43" s="4"/>
    </row>
    <row r="44" spans="1:21" x14ac:dyDescent="0.2">
      <c r="A44">
        <v>2003</v>
      </c>
      <c r="B44" t="s">
        <v>34</v>
      </c>
      <c r="C44" t="s">
        <v>36</v>
      </c>
      <c r="D44" s="78">
        <v>-4.4362269999999997</v>
      </c>
      <c r="E44" s="78">
        <v>-3.6057054000000002</v>
      </c>
      <c r="F44" s="78">
        <v>4.2400263000000002</v>
      </c>
      <c r="H44" s="82">
        <v>3.0204780999999999E-6</v>
      </c>
      <c r="K44" s="4"/>
      <c r="L44" s="4">
        <f t="shared" ref="L44:L47" si="28">-2*LN(H44/M44) +2*N44</f>
        <v>35.617415433034466</v>
      </c>
      <c r="M44">
        <v>3</v>
      </c>
      <c r="N44">
        <v>4</v>
      </c>
      <c r="O44">
        <f>1/EXP(-0.5*L44)</f>
        <v>54227987.979595967</v>
      </c>
      <c r="P44">
        <f>O44/SUM(O$44:O$47)</f>
        <v>3.2626753230514133E-6</v>
      </c>
      <c r="U44" s="4"/>
    </row>
    <row r="45" spans="1:21" x14ac:dyDescent="0.2">
      <c r="A45">
        <v>2003</v>
      </c>
      <c r="B45" t="s">
        <v>34</v>
      </c>
      <c r="C45" t="s">
        <v>35</v>
      </c>
      <c r="D45" s="78">
        <v>-4.4362269999999997</v>
      </c>
      <c r="E45" s="78">
        <v>-3.6057054000000002</v>
      </c>
      <c r="F45" s="78">
        <v>4.2400263000000002</v>
      </c>
      <c r="H45" s="82">
        <v>3.0204780999999999E-6</v>
      </c>
      <c r="L45" s="4">
        <f t="shared" si="28"/>
        <v>35.617415433034466</v>
      </c>
      <c r="M45">
        <v>3</v>
      </c>
      <c r="N45">
        <v>4</v>
      </c>
      <c r="O45">
        <f t="shared" ref="O45:O47" si="29">1/EXP(-0.5*L45)</f>
        <v>54227987.979595967</v>
      </c>
      <c r="P45">
        <f t="shared" ref="P45:P47" si="30">O45/SUM(O$44:O$47)</f>
        <v>3.2626753230514133E-6</v>
      </c>
    </row>
    <row r="46" spans="1:21" ht="17" thickBot="1" x14ac:dyDescent="0.25">
      <c r="A46">
        <v>2003</v>
      </c>
      <c r="B46" t="s">
        <v>34</v>
      </c>
      <c r="C46" t="s">
        <v>45</v>
      </c>
      <c r="D46" s="78">
        <v>-4.4230143000000002</v>
      </c>
      <c r="E46" s="78">
        <v>-3.5450775999999999</v>
      </c>
      <c r="F46" s="78">
        <v>3.8573059000000001</v>
      </c>
      <c r="H46" s="82">
        <v>9.8549037000000005E-12</v>
      </c>
      <c r="L46" s="4">
        <f t="shared" si="28"/>
        <v>60.883328471458434</v>
      </c>
      <c r="M46">
        <v>3</v>
      </c>
      <c r="N46">
        <v>4</v>
      </c>
      <c r="O46">
        <f t="shared" si="29"/>
        <v>16620603821773.822</v>
      </c>
      <c r="P46">
        <f t="shared" si="30"/>
        <v>0.99999347134028571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2003</v>
      </c>
      <c r="B47" s="59" t="s">
        <v>34</v>
      </c>
      <c r="C47" s="59" t="s">
        <v>61</v>
      </c>
      <c r="D47" s="79">
        <v>-5.1010223999999997</v>
      </c>
      <c r="E47" s="79">
        <v>-8.9535800000000005</v>
      </c>
      <c r="F47" s="79">
        <v>6.3812205999999998</v>
      </c>
      <c r="G47" s="59"/>
      <c r="H47" s="79">
        <v>4.9635521E-3</v>
      </c>
      <c r="L47" s="4">
        <f t="shared" si="28"/>
        <v>21.830143115596645</v>
      </c>
      <c r="M47">
        <v>5</v>
      </c>
      <c r="N47">
        <v>4</v>
      </c>
      <c r="O47">
        <f t="shared" si="29"/>
        <v>54999.070154964487</v>
      </c>
      <c r="P47">
        <f t="shared" si="30"/>
        <v>3.3090681707183095E-9</v>
      </c>
      <c r="R47" s="26" t="s">
        <v>37</v>
      </c>
      <c r="S47" s="27"/>
      <c r="T47" s="28"/>
    </row>
    <row r="48" spans="1:21" ht="17" thickTop="1" x14ac:dyDescent="0.2">
      <c r="A48" s="11">
        <v>2003</v>
      </c>
      <c r="B48" t="s">
        <v>34</v>
      </c>
      <c r="C48" t="s">
        <v>71</v>
      </c>
      <c r="D48" s="4">
        <v>-4.9436562000000004</v>
      </c>
      <c r="E48" s="4">
        <v>-3.3788762000000001</v>
      </c>
      <c r="F48" s="4">
        <v>1.3584917999999999</v>
      </c>
      <c r="G48" s="4"/>
      <c r="H48" s="2">
        <v>8.9448746000000004E-20</v>
      </c>
      <c r="R48" s="29">
        <f>$P22*D22+$P23*D23+$P24*D24</f>
        <v>-5.3374173391142099</v>
      </c>
      <c r="S48" s="30">
        <f>$P22*E22+$P23*E23+$P24*E24</f>
        <v>-5.5997922192937004</v>
      </c>
      <c r="T48" s="31">
        <f>$P22*F22+$P23*F23+$P24*F24</f>
        <v>-0.72792282639085726</v>
      </c>
    </row>
    <row r="49" spans="1:21" x14ac:dyDescent="0.2">
      <c r="A49" s="11"/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2003</v>
      </c>
      <c r="C50" t="s">
        <v>92</v>
      </c>
      <c r="G50" s="4"/>
      <c r="R50" s="29">
        <f>$P27*D27+$P28*D28+$P29*D29</f>
        <v>-4.6421339995937272</v>
      </c>
      <c r="S50" s="30">
        <f>$P27*E27+$P28*E28+$P29*E29</f>
        <v>-3.9982622983690654</v>
      </c>
      <c r="T50" s="31">
        <f>$P27*F27+$P28*F28+$P29*F29</f>
        <v>5.3575203699458926</v>
      </c>
      <c r="U50" s="4"/>
    </row>
    <row r="51" spans="1:21" x14ac:dyDescent="0.2">
      <c r="A51" s="11">
        <v>2003</v>
      </c>
      <c r="C51" s="41" t="s">
        <v>23</v>
      </c>
      <c r="D51" s="42">
        <v>-5.3374173391142099</v>
      </c>
      <c r="E51" s="42">
        <v>-5.5997922192937004</v>
      </c>
      <c r="F51" s="42">
        <v>-0.72792282639085726</v>
      </c>
      <c r="G51" s="22"/>
      <c r="H51" s="44">
        <f t="shared" ref="H51:J55" si="31">EXP(D51)</f>
        <v>4.8082728263295488E-3</v>
      </c>
      <c r="I51" s="44">
        <f t="shared" si="31"/>
        <v>3.6986321410468759E-3</v>
      </c>
      <c r="J51" s="122">
        <f t="shared" si="31"/>
        <v>0.48291103908099492</v>
      </c>
      <c r="R51" s="29" t="s">
        <v>53</v>
      </c>
      <c r="S51" s="30"/>
      <c r="T51" s="31"/>
    </row>
    <row r="52" spans="1:21" x14ac:dyDescent="0.2">
      <c r="A52" s="11">
        <v>2003</v>
      </c>
      <c r="C52" s="24" t="s">
        <v>24</v>
      </c>
      <c r="D52" s="19">
        <v>-4.8151164466585472</v>
      </c>
      <c r="E52" s="19">
        <v>-3.9891327438574451</v>
      </c>
      <c r="F52" s="19">
        <v>4.3629281242163813</v>
      </c>
      <c r="G52" s="14"/>
      <c r="H52" s="45">
        <f t="shared" si="31"/>
        <v>8.1062780739457503E-3</v>
      </c>
      <c r="I52" s="45">
        <f t="shared" si="31"/>
        <v>1.8515765069661551E-2</v>
      </c>
      <c r="J52" s="123">
        <f t="shared" si="31"/>
        <v>78.486616846049586</v>
      </c>
      <c r="R52" s="29">
        <f>$P32*D32+$P33*D33+$P34*D34+$P35*D35</f>
        <v>-4.8151164466585472</v>
      </c>
      <c r="S52" s="30">
        <f>$P32*E32+$P33*E33+$P34*E34+$P35*E35</f>
        <v>-3.9891327438574451</v>
      </c>
      <c r="T52" s="31">
        <f t="shared" ref="T52" si="32">$P32*F32+$P33*F33+$P34*F34+$P35*F35</f>
        <v>4.3629281242163813</v>
      </c>
    </row>
    <row r="53" spans="1:21" x14ac:dyDescent="0.2">
      <c r="A53" s="11">
        <v>2003</v>
      </c>
      <c r="C53" s="24" t="s">
        <v>25</v>
      </c>
      <c r="D53" s="19">
        <v>-4.5789296398899948</v>
      </c>
      <c r="E53" s="19">
        <v>-4.0310532581121148</v>
      </c>
      <c r="F53" s="19">
        <v>2.7755049931255402</v>
      </c>
      <c r="H53" s="45">
        <f t="shared" si="31"/>
        <v>1.0265878604795834E-2</v>
      </c>
      <c r="I53" s="45">
        <f t="shared" si="31"/>
        <v>1.7755618851987929E-2</v>
      </c>
      <c r="J53" s="123">
        <f t="shared" si="31"/>
        <v>16.046728437445616</v>
      </c>
      <c r="R53" s="29" t="s">
        <v>54</v>
      </c>
      <c r="S53" s="30"/>
      <c r="T53" s="31"/>
    </row>
    <row r="54" spans="1:21" x14ac:dyDescent="0.2">
      <c r="A54" s="11">
        <v>2003</v>
      </c>
      <c r="C54" s="24" t="s">
        <v>26</v>
      </c>
      <c r="D54" s="19">
        <v>-4.423014388461076</v>
      </c>
      <c r="E54" s="19">
        <v>-3.545078013514757</v>
      </c>
      <c r="F54" s="19">
        <v>3.8573084057366152</v>
      </c>
      <c r="H54" s="45">
        <f t="shared" si="31"/>
        <v>1.1998011053644429E-2</v>
      </c>
      <c r="I54" s="45">
        <f t="shared" si="31"/>
        <v>2.8866370454823407E-2</v>
      </c>
      <c r="J54" s="123">
        <f t="shared" si="31"/>
        <v>47.337765682876253</v>
      </c>
      <c r="R54" s="29">
        <f>$P38*D38+$P39*D39+$P40*D40+$P41*D41</f>
        <v>-4.5789296398899948</v>
      </c>
      <c r="S54" s="30">
        <f t="shared" ref="S54:T54" si="33">$P38*E38+$P39*E39+$P40*E40+$P41*E41</f>
        <v>-4.0310532581121148</v>
      </c>
      <c r="T54" s="31">
        <f t="shared" si="33"/>
        <v>2.7755049931255402</v>
      </c>
    </row>
    <row r="55" spans="1:21" x14ac:dyDescent="0.2">
      <c r="A55" s="11">
        <v>2003</v>
      </c>
      <c r="C55" s="24" t="s">
        <v>27</v>
      </c>
      <c r="D55" s="19">
        <v>-4.6421339995937272</v>
      </c>
      <c r="E55" s="19">
        <v>-3.9982622983690654</v>
      </c>
      <c r="F55" s="19">
        <v>5.3575203699458926</v>
      </c>
      <c r="H55" s="45">
        <f t="shared" si="31"/>
        <v>9.6371100794467954E-3</v>
      </c>
      <c r="I55" s="45">
        <f t="shared" si="31"/>
        <v>1.8347493673342583E-2</v>
      </c>
      <c r="J55" s="123">
        <f t="shared" si="31"/>
        <v>212.198120715469</v>
      </c>
      <c r="R55" s="29" t="s">
        <v>55</v>
      </c>
      <c r="S55" s="32"/>
      <c r="T55" s="33"/>
    </row>
    <row r="56" spans="1:21" ht="17" thickBot="1" x14ac:dyDescent="0.25">
      <c r="A56" s="11">
        <v>2003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-4.423014388461076</v>
      </c>
      <c r="S56" s="37">
        <f t="shared" ref="S56:T56" si="34">$P44*E44+$P45*E45+$P46*E46+$P47*E47</f>
        <v>-3.545078013514757</v>
      </c>
      <c r="T56" s="116">
        <f t="shared" si="34"/>
        <v>3.8573084057366152</v>
      </c>
      <c r="U56" s="4"/>
    </row>
    <row r="57" spans="1:21" x14ac:dyDescent="0.2">
      <c r="A57" s="11">
        <v>2003</v>
      </c>
      <c r="C57" s="24" t="s">
        <v>5</v>
      </c>
      <c r="D57" s="19">
        <f>AVERAGE(D51:D55)</f>
        <v>-4.7593223627435117</v>
      </c>
      <c r="E57" s="19">
        <f t="shared" ref="E57:F57" si="35">AVERAGE(E51:E55)</f>
        <v>-4.2326637066294168</v>
      </c>
      <c r="F57" s="19">
        <f t="shared" si="35"/>
        <v>3.1250678133267145</v>
      </c>
      <c r="G57" t="s">
        <v>46</v>
      </c>
      <c r="H57" s="45">
        <f>AVERAGE(H51:H55)</f>
        <v>8.9631101276324721E-3</v>
      </c>
      <c r="I57" s="45">
        <f t="shared" ref="I57:J57" si="36">AVERAGE(I51:I55)</f>
        <v>1.743677603817247E-2</v>
      </c>
      <c r="J57" s="123">
        <f t="shared" si="36"/>
        <v>70.910428544184285</v>
      </c>
    </row>
    <row r="58" spans="1:21" x14ac:dyDescent="0.2">
      <c r="A58" s="11">
        <v>2003</v>
      </c>
      <c r="C58" s="24" t="s">
        <v>6</v>
      </c>
      <c r="D58" s="19">
        <f>STDEV(D51:D55)</f>
        <v>0.35237922824250834</v>
      </c>
      <c r="E58" s="19">
        <f t="shared" ref="E58:F58" si="37">STDEV(E51:E55)</f>
        <v>0.7900494570737403</v>
      </c>
      <c r="F58" s="19">
        <f t="shared" si="37"/>
        <v>2.3462762991079282</v>
      </c>
      <c r="G58" t="s">
        <v>47</v>
      </c>
      <c r="H58" s="45">
        <f>STDEV(H51:H55)</f>
        <v>2.7091945038778429E-3</v>
      </c>
      <c r="I58" s="45">
        <f t="shared" ref="I58:J58" si="38">STDEV(I51:I55)</f>
        <v>8.9647575392237024E-3</v>
      </c>
      <c r="J58" s="123">
        <f t="shared" si="38"/>
        <v>84.476833856951146</v>
      </c>
    </row>
    <row r="59" spans="1:21" ht="17" thickBot="1" x14ac:dyDescent="0.25">
      <c r="A59">
        <v>2003</v>
      </c>
      <c r="C59" s="25" t="s">
        <v>28</v>
      </c>
      <c r="D59" s="20">
        <f>SQRT(EXP(D58^2)-1)</f>
        <v>0.36360637878385282</v>
      </c>
      <c r="E59" s="20">
        <f t="shared" ref="E59:F59" si="39">SQRT(EXP(E58^2)-1)</f>
        <v>0.93097323281751543</v>
      </c>
      <c r="F59" s="20">
        <f t="shared" si="39"/>
        <v>15.649968777375356</v>
      </c>
      <c r="G59" s="16" t="s">
        <v>28</v>
      </c>
      <c r="H59" s="47">
        <f>H58/H57</f>
        <v>0.30226053962291916</v>
      </c>
      <c r="I59" s="47">
        <f t="shared" ref="I59:J59" si="40">I58/I57</f>
        <v>0.51412930461446071</v>
      </c>
      <c r="J59" s="125">
        <f t="shared" si="40"/>
        <v>1.1913174915353055</v>
      </c>
    </row>
    <row r="61" spans="1:21" ht="17" thickBot="1" x14ac:dyDescent="0.25">
      <c r="A61" s="11">
        <v>2003</v>
      </c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A62" s="11">
        <v>2003</v>
      </c>
      <c r="C62" s="41" t="s">
        <v>23</v>
      </c>
      <c r="D62" s="42">
        <v>-5.5909450999999999</v>
      </c>
      <c r="E62" s="42">
        <v>-3.2390135</v>
      </c>
      <c r="F62" s="42">
        <v>1.5554264</v>
      </c>
      <c r="G62" s="114">
        <f>H25</f>
        <v>5.6762857000000003E-17</v>
      </c>
      <c r="H62" s="44">
        <f t="shared" ref="H62:J66" si="41">EXP(D62)</f>
        <v>3.7314995574173793E-3</v>
      </c>
      <c r="I62" s="44">
        <f t="shared" si="41"/>
        <v>3.920254934457406E-2</v>
      </c>
      <c r="J62" s="122">
        <f t="shared" si="41"/>
        <v>4.7371059965744591</v>
      </c>
      <c r="O62" s="38">
        <v>68.492999999999995</v>
      </c>
      <c r="P62" s="85">
        <v>761.28700000000003</v>
      </c>
      <c r="Q62">
        <v>1.01E-2</v>
      </c>
      <c r="R62" s="55">
        <f>(P62/701.7-Q62*24)*701.7</f>
        <v>591.19492000000014</v>
      </c>
    </row>
    <row r="63" spans="1:21" x14ac:dyDescent="0.2">
      <c r="A63" s="11">
        <v>2003</v>
      </c>
      <c r="C63" s="24" t="s">
        <v>24</v>
      </c>
      <c r="D63" s="19">
        <v>-5.2398769999999999</v>
      </c>
      <c r="E63" s="19">
        <v>-3.3398829000000001</v>
      </c>
      <c r="F63" s="19">
        <v>6.8047966000000004</v>
      </c>
      <c r="G63" s="115">
        <f>H36</f>
        <v>1.4392087000000001E-17</v>
      </c>
      <c r="H63" s="45">
        <f t="shared" si="41"/>
        <v>5.3009088075566526E-3</v>
      </c>
      <c r="I63" s="45">
        <f t="shared" si="41"/>
        <v>3.5441107632320362E-2</v>
      </c>
      <c r="J63" s="123">
        <f t="shared" si="41"/>
        <v>902.16425105647113</v>
      </c>
      <c r="O63" s="39">
        <v>65.751000000000005</v>
      </c>
      <c r="P63" s="86">
        <v>1298.633</v>
      </c>
      <c r="Q63">
        <v>3.7600000000000001E-2</v>
      </c>
      <c r="R63" s="56">
        <f t="shared" ref="R63:R66" si="42">(P63/701.7-Q63*24)*701.7</f>
        <v>665.41891999999996</v>
      </c>
    </row>
    <row r="64" spans="1:21" x14ac:dyDescent="0.2">
      <c r="A64" s="11">
        <v>2003</v>
      </c>
      <c r="C64" s="24" t="s">
        <v>25</v>
      </c>
      <c r="D64" s="43">
        <v>-5.0347131000000003</v>
      </c>
      <c r="E64" s="43">
        <v>-3.685273</v>
      </c>
      <c r="F64" s="43">
        <v>3.8811593000000002</v>
      </c>
      <c r="G64" s="2">
        <f>H42</f>
        <v>3.6389634999999998E-20</v>
      </c>
      <c r="H64" s="45">
        <f t="shared" si="41"/>
        <v>6.5080650128064741E-3</v>
      </c>
      <c r="I64" s="45">
        <f t="shared" si="41"/>
        <v>2.5090324129863145E-2</v>
      </c>
      <c r="J64" s="123">
        <f t="shared" si="41"/>
        <v>48.480385816959078</v>
      </c>
      <c r="O64" s="39">
        <v>57.167000000000002</v>
      </c>
      <c r="P64" s="86">
        <v>2807.1709999999998</v>
      </c>
      <c r="Q64">
        <v>6.3E-2</v>
      </c>
      <c r="R64" s="56">
        <f t="shared" si="42"/>
        <v>1746.2005999999999</v>
      </c>
    </row>
    <row r="65" spans="1:18" x14ac:dyDescent="0.2">
      <c r="A65" s="11">
        <v>2003</v>
      </c>
      <c r="C65" s="24" t="s">
        <v>26</v>
      </c>
      <c r="D65" s="19">
        <v>-4.9436562000000004</v>
      </c>
      <c r="E65" s="19">
        <v>-3.3788762000000001</v>
      </c>
      <c r="F65" s="19">
        <v>1.3584917999999999</v>
      </c>
      <c r="G65" s="2">
        <f>H48</f>
        <v>8.9448746000000004E-20</v>
      </c>
      <c r="H65" s="45">
        <f t="shared" si="41"/>
        <v>7.1284874921328581E-3</v>
      </c>
      <c r="I65" s="45">
        <f t="shared" si="41"/>
        <v>3.4085738772001536E-2</v>
      </c>
      <c r="J65" s="123">
        <f t="shared" si="41"/>
        <v>3.8903214921021707</v>
      </c>
      <c r="O65" s="39">
        <v>56.543999999999997</v>
      </c>
      <c r="P65" s="86">
        <v>2040.9960000000001</v>
      </c>
      <c r="Q65">
        <v>8.9599999999999999E-2</v>
      </c>
      <c r="R65" s="56">
        <f t="shared" si="42"/>
        <v>532.06032000000016</v>
      </c>
    </row>
    <row r="66" spans="1:18" ht="17" thickBot="1" x14ac:dyDescent="0.25">
      <c r="A66" s="11">
        <v>2003</v>
      </c>
      <c r="C66" s="24" t="s">
        <v>27</v>
      </c>
      <c r="D66" s="19">
        <v>-4.9604685000000002</v>
      </c>
      <c r="E66" s="19">
        <v>-3.7280272000000001</v>
      </c>
      <c r="F66" s="19">
        <v>7.2594747000000002</v>
      </c>
      <c r="G66" s="2">
        <f>H30</f>
        <v>3.5337140999999998E-24</v>
      </c>
      <c r="H66" s="45">
        <f t="shared" si="41"/>
        <v>7.0096430454173325E-3</v>
      </c>
      <c r="I66" s="45">
        <f t="shared" si="41"/>
        <v>2.4040215623302722E-2</v>
      </c>
      <c r="J66" s="123">
        <f t="shared" si="41"/>
        <v>1421.5096220366315</v>
      </c>
      <c r="O66" s="40">
        <v>49.838000000000001</v>
      </c>
      <c r="P66" s="110">
        <v>2069.0700000000002</v>
      </c>
      <c r="Q66">
        <v>9.69E-2</v>
      </c>
      <c r="R66" s="57">
        <f t="shared" si="42"/>
        <v>437.19647999999989</v>
      </c>
    </row>
    <row r="67" spans="1:18" x14ac:dyDescent="0.2">
      <c r="A67" s="11">
        <v>2003</v>
      </c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59.558599999999998</v>
      </c>
      <c r="P67" s="90">
        <f>AVERAGE(P62:P66)</f>
        <v>1795.4314000000002</v>
      </c>
      <c r="R67" s="90">
        <f>AVERAGE(R62:R66)</f>
        <v>794.41424800000004</v>
      </c>
    </row>
    <row r="68" spans="1:18" x14ac:dyDescent="0.2">
      <c r="A68" s="11">
        <v>2003</v>
      </c>
      <c r="C68" s="24" t="s">
        <v>5</v>
      </c>
      <c r="D68" s="19">
        <f>AVERAGE(D62:D66)</f>
        <v>-5.1539319800000003</v>
      </c>
      <c r="E68" s="19">
        <f t="shared" ref="E68:F68" si="43">AVERAGE(E62:E66)</f>
        <v>-3.4742145600000001</v>
      </c>
      <c r="F68" s="19">
        <f t="shared" si="43"/>
        <v>4.1718697599999999</v>
      </c>
      <c r="G68" s="2">
        <f>GEOMEAN(G62:G66)</f>
        <v>9.8763000907930972E-20</v>
      </c>
      <c r="H68" s="45">
        <f>AVERAGE(H62:H66)</f>
        <v>5.9357207830661399E-3</v>
      </c>
      <c r="I68" s="45">
        <f t="shared" ref="I68:J68" si="44">AVERAGE(I62:I66)</f>
        <v>3.1571987100412369E-2</v>
      </c>
      <c r="J68" s="123">
        <f t="shared" si="44"/>
        <v>476.15633727974762</v>
      </c>
      <c r="N68" t="s">
        <v>47</v>
      </c>
      <c r="O68" s="90">
        <f>STDEV(O62:O66)</f>
        <v>7.5410037329257333</v>
      </c>
      <c r="P68" s="90">
        <f>STDEV(P62:P66)</f>
        <v>786.61622864729827</v>
      </c>
      <c r="R68" s="90">
        <f>STDEV(R62:R66)</f>
        <v>538.57897913954957</v>
      </c>
    </row>
    <row r="69" spans="1:18" x14ac:dyDescent="0.2">
      <c r="A69" s="11">
        <v>2003</v>
      </c>
      <c r="C69" s="24" t="s">
        <v>6</v>
      </c>
      <c r="D69" s="19">
        <f>STDEV(D62:D66)</f>
        <v>0.27121217552485893</v>
      </c>
      <c r="E69" s="19">
        <f t="shared" ref="E69:F69" si="45">STDEV(E62:E66)</f>
        <v>0.21875811854075955</v>
      </c>
      <c r="F69" s="19">
        <f t="shared" si="45"/>
        <v>2.797811286691799</v>
      </c>
      <c r="G69" t="s">
        <v>47</v>
      </c>
      <c r="H69" s="45">
        <f>STDEV(H62:H66)</f>
        <v>1.4287369265367918E-3</v>
      </c>
      <c r="I69" s="45">
        <f t="shared" ref="I69:J69" si="46">STDEV(I62:I66)</f>
        <v>6.6755909432436294E-3</v>
      </c>
      <c r="J69" s="123">
        <f t="shared" si="46"/>
        <v>652.56294262549534</v>
      </c>
      <c r="N69" t="s">
        <v>82</v>
      </c>
      <c r="O69" s="89">
        <f>O68/O67</f>
        <v>0.12661485886044557</v>
      </c>
      <c r="P69" s="89">
        <f>P68/P67</f>
        <v>0.43812101573320938</v>
      </c>
      <c r="R69" s="89">
        <f>R68/R67</f>
        <v>0.6779573509607415</v>
      </c>
    </row>
    <row r="70" spans="1:18" ht="17" thickBot="1" x14ac:dyDescent="0.25">
      <c r="A70">
        <v>2003</v>
      </c>
      <c r="C70" s="25" t="s">
        <v>28</v>
      </c>
      <c r="D70" s="20">
        <f>SQRT(EXP(D69^2)-1)</f>
        <v>0.2762767759342688</v>
      </c>
      <c r="E70" s="20">
        <f t="shared" ref="E70:F70" si="47">SQRT(EXP(E69^2)-1)</f>
        <v>0.22140157326651955</v>
      </c>
      <c r="F70" s="20">
        <f t="shared" si="47"/>
        <v>50.082652832445419</v>
      </c>
      <c r="G70" s="16" t="s">
        <v>28</v>
      </c>
      <c r="H70" s="47">
        <f>H69/H68</f>
        <v>0.24070150513359684</v>
      </c>
      <c r="I70" s="47">
        <f t="shared" ref="I70:J70" si="48">I69/I68</f>
        <v>0.21144031644294059</v>
      </c>
      <c r="J70" s="125">
        <f t="shared" si="48"/>
        <v>1.3704804316026706</v>
      </c>
    </row>
    <row r="71" spans="1:18" ht="17" thickBot="1" x14ac:dyDescent="0.25"/>
    <row r="72" spans="1:18" x14ac:dyDescent="0.2">
      <c r="O72" s="8">
        <f>LN(O62)</f>
        <v>4.2267315502654261</v>
      </c>
      <c r="P72" s="91">
        <f>LN(P62)</f>
        <v>6.6350104221122512</v>
      </c>
    </row>
    <row r="73" spans="1:18" x14ac:dyDescent="0.2">
      <c r="D73" s="90"/>
      <c r="E73" s="90"/>
      <c r="F73" s="90"/>
      <c r="O73" s="11">
        <f t="shared" ref="O73:P76" si="49">LN(O63)</f>
        <v>4.1858748800676917</v>
      </c>
      <c r="P73" s="10">
        <f t="shared" si="49"/>
        <v>7.1690674517336417</v>
      </c>
    </row>
    <row r="74" spans="1:18" x14ac:dyDescent="0.2">
      <c r="D74" s="90"/>
      <c r="E74" s="90"/>
      <c r="F74" s="90"/>
      <c r="O74" s="11">
        <f t="shared" si="49"/>
        <v>4.0459768088246753</v>
      </c>
      <c r="P74" s="10">
        <f t="shared" si="49"/>
        <v>7.9399324936371318</v>
      </c>
    </row>
    <row r="75" spans="1:18" x14ac:dyDescent="0.2">
      <c r="D75" s="90"/>
      <c r="E75" s="90"/>
      <c r="F75" s="90"/>
      <c r="O75" s="11">
        <f t="shared" si="49"/>
        <v>4.0350190961372858</v>
      </c>
      <c r="P75" s="10">
        <f t="shared" si="49"/>
        <v>7.6211932029843084</v>
      </c>
    </row>
    <row r="76" spans="1:18" ht="17" thickBot="1" x14ac:dyDescent="0.25">
      <c r="D76" s="90"/>
      <c r="E76" s="90"/>
      <c r="F76" s="90"/>
      <c r="O76" s="15">
        <f t="shared" si="49"/>
        <v>3.9087777452631167</v>
      </c>
      <c r="P76" s="17">
        <f t="shared" si="49"/>
        <v>7.6348545099426817</v>
      </c>
    </row>
    <row r="77" spans="1:18" x14ac:dyDescent="0.2">
      <c r="D77" s="90"/>
      <c r="E77" s="90"/>
      <c r="F77" s="90"/>
      <c r="N77" t="s">
        <v>5</v>
      </c>
      <c r="O77" s="8">
        <f>AVERAGE(O72:O76)</f>
        <v>4.0804760161116391</v>
      </c>
      <c r="P77" s="55">
        <f>AVERAGE(P72:P76)</f>
        <v>7.4000116160820024</v>
      </c>
    </row>
    <row r="78" spans="1:18" x14ac:dyDescent="0.2">
      <c r="N78" t="s">
        <v>6</v>
      </c>
      <c r="O78" s="11">
        <f>STDEV(O72:O76)</f>
        <v>0.12770711108156063</v>
      </c>
      <c r="P78" s="56">
        <f>STDEV(P72:P76)</f>
        <v>0.50846560036621191</v>
      </c>
    </row>
    <row r="79" spans="1:18" ht="17" thickBot="1" x14ac:dyDescent="0.25">
      <c r="N79" t="s">
        <v>28</v>
      </c>
      <c r="O79" s="15">
        <f>SQRT(EXP(O78^2)-1)</f>
        <v>0.12822958181611702</v>
      </c>
      <c r="P79" s="17">
        <f>SQRT(EXP(P78^2)-1)</f>
        <v>0.54317070123921696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EDB4-F3FE-A742-9391-FFABE48D52DE}">
  <sheetPr codeName="Sheet5">
    <tabColor theme="9" tint="0.39997558519241921"/>
  </sheetPr>
  <dimension ref="A1:U79"/>
  <sheetViews>
    <sheetView topLeftCell="A39" workbookViewId="0">
      <selection activeCell="C62" sqref="C62:J70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s="103">
        <v>44986</v>
      </c>
      <c r="B1" s="9" t="s">
        <v>11</v>
      </c>
      <c r="C1" s="9" t="s">
        <v>10</v>
      </c>
      <c r="D1" s="9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16</v>
      </c>
      <c r="L1" s="9" t="s">
        <v>49</v>
      </c>
      <c r="M1" s="9" t="s">
        <v>41</v>
      </c>
      <c r="N1" s="9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1" x14ac:dyDescent="0.2">
      <c r="A2">
        <v>2006</v>
      </c>
      <c r="B2" t="s">
        <v>12</v>
      </c>
      <c r="C2" t="s">
        <v>64</v>
      </c>
      <c r="D2" s="95">
        <v>-1.1316999999999999</v>
      </c>
      <c r="E2" s="95">
        <v>-1.2639</v>
      </c>
      <c r="F2" s="95">
        <v>5.2976000000000001</v>
      </c>
      <c r="H2" s="95">
        <v>1.2247124</v>
      </c>
      <c r="L2" s="4">
        <f t="shared" ref="L2:L5" si="0">-2*LN(H2/M2) +2*N2</f>
        <v>12.564401217731197</v>
      </c>
      <c r="M2">
        <v>12</v>
      </c>
      <c r="N2">
        <v>4</v>
      </c>
      <c r="O2">
        <f t="shared" ref="O2:O9" si="1">1/EXP(-0.5*L2)</f>
        <v>534.96461732381476</v>
      </c>
      <c r="P2">
        <f>O2/SUM(O$2:O$9)</f>
        <v>0.10435564362679088</v>
      </c>
      <c r="Q2" s="55">
        <f>O2/(SUM(O$2:O$5))</f>
        <v>0.21857936771585418</v>
      </c>
      <c r="R2" s="4">
        <f>$P2*D2+$P3*D3+$P4*D4+$P5*D5+$P6*D6+$P7*D7+$P8*D8+$P9*D9</f>
        <v>-2.1970785332729164</v>
      </c>
      <c r="S2" s="4">
        <f t="shared" ref="S2:T2" si="2">$P2*E2+$P3*E3+$P4*E4+$P5*E5+$P6*E6+$P7*E7+$P8*E8+$P9*E9</f>
        <v>-3.6239317390716588</v>
      </c>
      <c r="T2" s="4">
        <f t="shared" si="2"/>
        <v>4.9173821380568556</v>
      </c>
      <c r="U2" s="4">
        <v>0.5</v>
      </c>
    </row>
    <row r="3" spans="1:21" x14ac:dyDescent="0.2">
      <c r="A3">
        <v>2006</v>
      </c>
      <c r="B3" t="s">
        <v>12</v>
      </c>
      <c r="C3" t="s">
        <v>65</v>
      </c>
      <c r="D3" s="95">
        <v>-1.7117</v>
      </c>
      <c r="E3" s="95">
        <v>-3.2507000000000001</v>
      </c>
      <c r="F3" s="95">
        <v>5.2576000000000001</v>
      </c>
      <c r="H3" s="95">
        <v>0.85981496000000002</v>
      </c>
      <c r="L3" s="4">
        <f t="shared" si="0"/>
        <v>13.271889450928231</v>
      </c>
      <c r="M3">
        <v>12</v>
      </c>
      <c r="N3">
        <v>4</v>
      </c>
      <c r="O3">
        <f t="shared" si="1"/>
        <v>761.99860537170798</v>
      </c>
      <c r="P3">
        <f t="shared" ref="P3:P9" si="3">O3/SUM(O$2:O$9)</f>
        <v>0.14864320430027383</v>
      </c>
      <c r="Q3" s="56">
        <f t="shared" ref="Q3:Q4" si="4">O3/(SUM(O$2:O$5))</f>
        <v>0.31134241026204795</v>
      </c>
    </row>
    <row r="4" spans="1:21" x14ac:dyDescent="0.2">
      <c r="A4">
        <v>2006</v>
      </c>
      <c r="B4" t="s">
        <v>50</v>
      </c>
      <c r="C4" t="s">
        <v>66</v>
      </c>
      <c r="D4" s="95">
        <v>-1.7331033</v>
      </c>
      <c r="E4" s="95">
        <v>-3.5472866999999999</v>
      </c>
      <c r="F4" s="95">
        <v>4.0862999999999996</v>
      </c>
      <c r="H4" s="95">
        <v>0.93799217999999995</v>
      </c>
      <c r="L4" s="4">
        <f t="shared" si="0"/>
        <v>13.097840633371316</v>
      </c>
      <c r="M4">
        <v>12</v>
      </c>
      <c r="N4">
        <v>4</v>
      </c>
      <c r="O4">
        <f t="shared" si="1"/>
        <v>698.48961896220783</v>
      </c>
      <c r="P4">
        <f t="shared" si="3"/>
        <v>0.13625449495720929</v>
      </c>
      <c r="Q4" s="56">
        <f t="shared" si="4"/>
        <v>0.28539349019494625</v>
      </c>
      <c r="R4" s="4">
        <f>$Q2*D2+$Q3*D3+$Q4*D4+$Q5*D5</f>
        <v>-2.1219824647433727</v>
      </c>
      <c r="S4" s="4">
        <f t="shared" ref="S4:T4" si="5">$Q2*E2+$Q3*E3+$Q4*E4+$Q5*E5</f>
        <v>-3.4240975862150362</v>
      </c>
      <c r="T4" s="4">
        <f t="shared" si="5"/>
        <v>5.0088906280833898</v>
      </c>
    </row>
    <row r="5" spans="1:21" ht="17" thickBot="1" x14ac:dyDescent="0.25">
      <c r="A5">
        <v>2006</v>
      </c>
      <c r="B5" t="s">
        <v>12</v>
      </c>
      <c r="C5" t="s">
        <v>67</v>
      </c>
      <c r="D5" s="95">
        <v>-4.5865999999999998</v>
      </c>
      <c r="E5" s="95">
        <v>-6.0827</v>
      </c>
      <c r="F5" s="95">
        <v>5.6736000000000004</v>
      </c>
      <c r="H5" s="95">
        <v>1.4494802</v>
      </c>
      <c r="L5" s="4">
        <f t="shared" si="0"/>
        <v>12.227403280768884</v>
      </c>
      <c r="M5">
        <v>12</v>
      </c>
      <c r="N5">
        <v>4</v>
      </c>
      <c r="O5">
        <f t="shared" si="1"/>
        <v>452.00879625518905</v>
      </c>
      <c r="P5">
        <f t="shared" si="3"/>
        <v>8.8173436766995322E-2</v>
      </c>
      <c r="Q5" s="57">
        <f>O5/(SUM(O$2:O$5))</f>
        <v>0.18468473182715175</v>
      </c>
      <c r="R5" s="4">
        <f>$Q6*D6+$Q7*D7+$Q8*D9+$Q9*D9</f>
        <v>-1.9886192063829138</v>
      </c>
      <c r="S5" s="4">
        <f t="shared" ref="S5:T5" si="6">$Q6*E6+$Q7*E7+$Q8*E9+$Q9*E9</f>
        <v>-3.3388441500736388</v>
      </c>
      <c r="T5" s="4">
        <f t="shared" si="6"/>
        <v>5.2988185476186231</v>
      </c>
    </row>
    <row r="6" spans="1:21" x14ac:dyDescent="0.2">
      <c r="A6">
        <v>2006</v>
      </c>
      <c r="B6" t="s">
        <v>12</v>
      </c>
      <c r="C6" t="s">
        <v>59</v>
      </c>
      <c r="D6" s="95">
        <v>-2.14767673522987</v>
      </c>
      <c r="E6" s="95">
        <v>-3.4062175953968801</v>
      </c>
      <c r="F6" s="95">
        <v>7.5076908894086598</v>
      </c>
      <c r="H6" s="2">
        <v>1.0154502999999999</v>
      </c>
      <c r="L6" s="4">
        <f>-2*LN(H6/M6) +2*N6</f>
        <v>12.939148980711082</v>
      </c>
      <c r="M6">
        <v>12</v>
      </c>
      <c r="N6">
        <v>4</v>
      </c>
      <c r="O6">
        <f t="shared" si="1"/>
        <v>645.20912584075325</v>
      </c>
      <c r="P6">
        <f t="shared" si="3"/>
        <v>0.12586105963010866</v>
      </c>
      <c r="Q6" s="55">
        <f>O6/SUM(O$6:O$9)</f>
        <v>0.2408486595354376</v>
      </c>
    </row>
    <row r="7" spans="1:21" x14ac:dyDescent="0.2">
      <c r="A7">
        <v>2006</v>
      </c>
      <c r="B7" t="s">
        <v>12</v>
      </c>
      <c r="C7" t="s">
        <v>57</v>
      </c>
      <c r="D7" s="95">
        <v>-1.6314088106371301</v>
      </c>
      <c r="E7" s="95">
        <v>-3.1404557934512698</v>
      </c>
      <c r="F7" s="95">
        <v>3.91338224233249</v>
      </c>
      <c r="H7" s="2">
        <v>0.85924115999999995</v>
      </c>
      <c r="L7" s="4">
        <f t="shared" ref="L7:L9" si="7">-2*LN(H7/M7) +2*N7</f>
        <v>13.273224602270027</v>
      </c>
      <c r="M7">
        <v>12</v>
      </c>
      <c r="N7">
        <v>4</v>
      </c>
      <c r="O7">
        <f t="shared" si="1"/>
        <v>762.50746693481358</v>
      </c>
      <c r="P7">
        <f t="shared" si="3"/>
        <v>0.14874246801644345</v>
      </c>
      <c r="Q7" s="56">
        <f t="shared" ref="Q7:Q9" si="8">O7/SUM(O$6:O$9)</f>
        <v>0.28463469275594067</v>
      </c>
    </row>
    <row r="8" spans="1:21" x14ac:dyDescent="0.2">
      <c r="A8">
        <v>2006</v>
      </c>
      <c r="B8" t="s">
        <v>50</v>
      </c>
      <c r="C8" t="s">
        <v>58</v>
      </c>
      <c r="D8" s="95">
        <v>-3.3439026232612599</v>
      </c>
      <c r="E8" s="95">
        <v>-5.4858126775212401</v>
      </c>
      <c r="F8" s="95">
        <v>2.95809343742211</v>
      </c>
      <c r="H8" s="2">
        <v>1.0784450999999999</v>
      </c>
      <c r="L8" s="4">
        <f t="shared" si="7"/>
        <v>12.81877273653992</v>
      </c>
      <c r="M8">
        <v>12</v>
      </c>
      <c r="N8">
        <v>4</v>
      </c>
      <c r="O8">
        <f t="shared" si="1"/>
        <v>607.52077263620617</v>
      </c>
      <c r="P8">
        <f t="shared" si="3"/>
        <v>0.11850918582662366</v>
      </c>
      <c r="Q8" s="56">
        <f t="shared" si="8"/>
        <v>0.22678005916096977</v>
      </c>
    </row>
    <row r="9" spans="1:21" ht="17" thickBot="1" x14ac:dyDescent="0.25">
      <c r="A9">
        <v>2006</v>
      </c>
      <c r="B9" t="s">
        <v>12</v>
      </c>
      <c r="C9" t="s">
        <v>60</v>
      </c>
      <c r="D9" s="95">
        <v>-2.1221565204824402</v>
      </c>
      <c r="E9" s="95">
        <v>-3.4236491935499802</v>
      </c>
      <c r="F9" s="95">
        <v>5.00871132760488</v>
      </c>
      <c r="H9" s="2">
        <v>0.98721729000000003</v>
      </c>
      <c r="L9" s="4">
        <f t="shared" si="7"/>
        <v>12.995543523181723</v>
      </c>
      <c r="M9">
        <v>12</v>
      </c>
      <c r="N9">
        <v>4</v>
      </c>
      <c r="O9">
        <f t="shared" si="1"/>
        <v>663.66118891387191</v>
      </c>
      <c r="P9">
        <f t="shared" si="3"/>
        <v>0.12946050687555496</v>
      </c>
      <c r="Q9" s="57">
        <f t="shared" si="8"/>
        <v>0.24773658854765193</v>
      </c>
    </row>
    <row r="10" spans="1:21" x14ac:dyDescent="0.2">
      <c r="H10" s="2"/>
      <c r="K10" s="2"/>
      <c r="L10" s="4"/>
    </row>
    <row r="11" spans="1:21" x14ac:dyDescent="0.2">
      <c r="H11" s="2"/>
      <c r="K11" s="2"/>
      <c r="L11" s="2"/>
    </row>
    <row r="12" spans="1:21" x14ac:dyDescent="0.2">
      <c r="A12">
        <v>2006</v>
      </c>
      <c r="B12" t="s">
        <v>19</v>
      </c>
      <c r="C12" t="s">
        <v>8</v>
      </c>
      <c r="D12" s="95">
        <v>-3.3527909999999999</v>
      </c>
      <c r="E12" s="95">
        <v>-5.4432954000000002</v>
      </c>
      <c r="F12" s="95">
        <v>4.1337529868000003</v>
      </c>
      <c r="G12" s="95">
        <v>0.20033519999999999</v>
      </c>
      <c r="H12" s="2">
        <v>1.0869861000000001</v>
      </c>
      <c r="I12" s="7">
        <v>0.60902999999999996</v>
      </c>
      <c r="K12" s="4"/>
      <c r="L12" s="4">
        <f>-2*LN(G12/M12) +2*N12</f>
        <v>18.185339930285579</v>
      </c>
      <c r="M12">
        <v>12</v>
      </c>
      <c r="N12">
        <v>5</v>
      </c>
      <c r="O12">
        <f>1/EXP(-0.5*L12)</f>
        <v>8889.8900903631493</v>
      </c>
      <c r="P12">
        <f>O12/SUM(O$12:O$19)</f>
        <v>0.12546755789184852</v>
      </c>
      <c r="R12">
        <f>$P12*D12</f>
        <v>-0.42066649889176866</v>
      </c>
      <c r="S12">
        <f t="shared" ref="S12:U19" si="9">$P12*E12</f>
        <v>-0.68295698072193278</v>
      </c>
      <c r="T12">
        <f t="shared" si="9"/>
        <v>0.51865189218193075</v>
      </c>
      <c r="U12">
        <f t="shared" si="9"/>
        <v>2.5135568303775051E-2</v>
      </c>
    </row>
    <row r="13" spans="1:21" x14ac:dyDescent="0.2">
      <c r="A13">
        <v>2006</v>
      </c>
      <c r="B13" t="s">
        <v>19</v>
      </c>
      <c r="C13" t="s">
        <v>32</v>
      </c>
      <c r="D13" s="95">
        <v>-3.2249713999999998</v>
      </c>
      <c r="E13" s="95">
        <v>-5.4413596000000002</v>
      </c>
      <c r="F13" s="95">
        <v>7.9284319000000006E-2</v>
      </c>
      <c r="G13" s="95">
        <v>0.20085263</v>
      </c>
      <c r="H13">
        <v>1.0166299999999999</v>
      </c>
      <c r="K13" s="4"/>
      <c r="L13" s="4">
        <f>-2*LN(G14/M13) +2*N13</f>
        <v>18.187298008357381</v>
      </c>
      <c r="M13">
        <v>12</v>
      </c>
      <c r="N13">
        <v>5</v>
      </c>
      <c r="O13">
        <f t="shared" ref="O13:O19" si="10">1/EXP(-0.5*L13)</f>
        <v>8898.597901734558</v>
      </c>
      <c r="P13">
        <f t="shared" ref="P13:P19" si="11">O13/SUM(O$12:O$19)</f>
        <v>0.12559045567981306</v>
      </c>
      <c r="R13">
        <f t="shared" ref="R13:R19" si="12">$P13*D13</f>
        <v>-0.40502562768036465</v>
      </c>
      <c r="S13">
        <f t="shared" si="9"/>
        <v>-0.68338283168172531</v>
      </c>
      <c r="T13">
        <f t="shared" si="9"/>
        <v>9.9573537514736615E-3</v>
      </c>
      <c r="U13">
        <f t="shared" si="9"/>
        <v>2.5225173326188892E-2</v>
      </c>
    </row>
    <row r="14" spans="1:21" x14ac:dyDescent="0.2">
      <c r="A14">
        <v>2006</v>
      </c>
      <c r="B14" t="s">
        <v>20</v>
      </c>
      <c r="C14" t="s">
        <v>8</v>
      </c>
      <c r="D14" s="95">
        <v>-3.4981327000000002</v>
      </c>
      <c r="E14" s="95">
        <v>-5.5237075999999998</v>
      </c>
      <c r="F14" s="95">
        <v>0.65941744540000002</v>
      </c>
      <c r="G14" s="95">
        <v>0.20013916000000001</v>
      </c>
      <c r="H14" s="95">
        <v>1.1241904</v>
      </c>
      <c r="I14" s="7">
        <v>0.60926999999999998</v>
      </c>
      <c r="K14" s="4"/>
      <c r="L14" s="4">
        <f>-2*LN(G15/M14) +2*N14</f>
        <v>18.171808067827495</v>
      </c>
      <c r="M14">
        <v>12</v>
      </c>
      <c r="N14">
        <v>5</v>
      </c>
      <c r="O14">
        <f t="shared" si="10"/>
        <v>8829.944727160997</v>
      </c>
      <c r="P14">
        <f t="shared" si="11"/>
        <v>0.12462151837375963</v>
      </c>
      <c r="R14">
        <f t="shared" si="12"/>
        <v>-0.43594260854689942</v>
      </c>
      <c r="S14">
        <f t="shared" si="9"/>
        <v>-0.68837282816467571</v>
      </c>
      <c r="T14">
        <f t="shared" si="9"/>
        <v>8.2177603287893738E-2</v>
      </c>
      <c r="U14">
        <f t="shared" si="9"/>
        <v>2.494164600524882E-2</v>
      </c>
    </row>
    <row r="15" spans="1:21" x14ac:dyDescent="0.2">
      <c r="A15">
        <v>2006</v>
      </c>
      <c r="B15" t="s">
        <v>20</v>
      </c>
      <c r="C15" t="s">
        <v>31</v>
      </c>
      <c r="D15" s="95">
        <v>-3.5510190000000001</v>
      </c>
      <c r="E15" s="95">
        <v>-5.5779370000000004</v>
      </c>
      <c r="F15" s="95">
        <v>5.8506069000000003E-3</v>
      </c>
      <c r="G15" s="95">
        <v>0.20169524999999999</v>
      </c>
      <c r="H15">
        <v>1.125075</v>
      </c>
      <c r="K15" s="4"/>
      <c r="L15" s="4">
        <f>-2*LN(G15/M15) +2*N15</f>
        <v>18.171808067827495</v>
      </c>
      <c r="M15">
        <v>12</v>
      </c>
      <c r="N15">
        <v>5</v>
      </c>
      <c r="O15">
        <f t="shared" si="10"/>
        <v>8829.944727160997</v>
      </c>
      <c r="P15">
        <f t="shared" si="11"/>
        <v>0.12462151837375963</v>
      </c>
      <c r="R15">
        <f t="shared" si="12"/>
        <v>-0.44253337955406957</v>
      </c>
      <c r="S15">
        <f t="shared" si="9"/>
        <v>-0.69513097833317372</v>
      </c>
      <c r="T15">
        <f t="shared" si="9"/>
        <v>7.2911151528599492E-4</v>
      </c>
      <c r="U15">
        <f t="shared" si="9"/>
        <v>2.5135568303775044E-2</v>
      </c>
    </row>
    <row r="16" spans="1:21" x14ac:dyDescent="0.2">
      <c r="A16">
        <v>2006</v>
      </c>
      <c r="B16" t="s">
        <v>29</v>
      </c>
      <c r="C16" t="s">
        <v>8</v>
      </c>
      <c r="D16" s="95">
        <v>-3.5770401999999999</v>
      </c>
      <c r="E16" s="95">
        <v>-5.5642921000000003</v>
      </c>
      <c r="F16" s="95">
        <v>3.5280775100000002E-2</v>
      </c>
      <c r="G16" s="95">
        <v>0.20162638999999999</v>
      </c>
      <c r="H16">
        <v>1.1381117999999999</v>
      </c>
      <c r="I16" s="52">
        <v>0.60575500000000004</v>
      </c>
      <c r="K16" s="4"/>
      <c r="L16" s="4">
        <f>-2*LN(G16/M16) +2*N16</f>
        <v>18.172490996724335</v>
      </c>
      <c r="M16">
        <v>12</v>
      </c>
      <c r="N16">
        <v>5</v>
      </c>
      <c r="O16">
        <f t="shared" si="10"/>
        <v>8832.9603542022451</v>
      </c>
      <c r="P16">
        <f t="shared" si="11"/>
        <v>0.12466407945792739</v>
      </c>
      <c r="R16">
        <f t="shared" si="12"/>
        <v>-0.44592842371700048</v>
      </c>
      <c r="S16">
        <f t="shared" si="9"/>
        <v>-0.69366735248151767</v>
      </c>
      <c r="T16">
        <f t="shared" si="9"/>
        <v>4.3982453504036664E-3</v>
      </c>
      <c r="U16">
        <f t="shared" si="9"/>
        <v>2.5135568303775054E-2</v>
      </c>
    </row>
    <row r="17" spans="1:21" x14ac:dyDescent="0.2">
      <c r="A17">
        <v>2006</v>
      </c>
      <c r="B17" t="s">
        <v>29</v>
      </c>
      <c r="C17" t="s">
        <v>31</v>
      </c>
      <c r="D17" s="95">
        <v>-3.4600309999999999</v>
      </c>
      <c r="E17" s="95">
        <v>-5.7334512999999996</v>
      </c>
      <c r="F17" s="95">
        <v>0.2199420272</v>
      </c>
      <c r="G17" s="95">
        <v>0.20041239</v>
      </c>
      <c r="H17" s="95">
        <v>1.0784541000000001</v>
      </c>
      <c r="K17" s="4"/>
      <c r="L17" s="4">
        <f>-2*LN(G17/M17) +2*N17</f>
        <v>18.184569470246586</v>
      </c>
      <c r="M17">
        <v>12</v>
      </c>
      <c r="N17">
        <v>5</v>
      </c>
      <c r="O17">
        <f t="shared" si="10"/>
        <v>8886.4660973851023</v>
      </c>
      <c r="P17">
        <f t="shared" si="11"/>
        <v>0.12541923333070909</v>
      </c>
      <c r="R17">
        <f t="shared" si="12"/>
        <v>-0.43395443532048666</v>
      </c>
      <c r="S17">
        <f t="shared" si="9"/>
        <v>-0.71908506638495728</v>
      </c>
      <c r="T17">
        <f t="shared" si="9"/>
        <v>2.7584960428625967E-2</v>
      </c>
      <c r="U17">
        <f t="shared" si="9"/>
        <v>2.5135568303775068E-2</v>
      </c>
    </row>
    <row r="18" spans="1:21" x14ac:dyDescent="0.2">
      <c r="A18" s="11">
        <v>2006</v>
      </c>
      <c r="B18" t="s">
        <v>30</v>
      </c>
      <c r="C18" t="s">
        <v>8</v>
      </c>
      <c r="D18" s="95">
        <v>-3.4214962</v>
      </c>
      <c r="E18" s="95">
        <v>-5.4912628000000003</v>
      </c>
      <c r="F18" s="95">
        <v>0.1054798062</v>
      </c>
      <c r="G18" s="95">
        <v>0.20249617</v>
      </c>
      <c r="H18" s="95">
        <v>1.0850709000000001</v>
      </c>
      <c r="I18" s="52">
        <v>0.61136999999999997</v>
      </c>
      <c r="K18" s="4"/>
      <c r="L18" s="4">
        <f>-2*LN(G18/M18) +2*N18</f>
        <v>18.163881911965309</v>
      </c>
      <c r="M18">
        <v>12</v>
      </c>
      <c r="N18">
        <v>5</v>
      </c>
      <c r="O18">
        <f t="shared" si="10"/>
        <v>8795.0202180659453</v>
      </c>
      <c r="P18">
        <f t="shared" si="11"/>
        <v>0.12412861094496275</v>
      </c>
      <c r="R18">
        <f t="shared" si="12"/>
        <v>-0.42470557065946846</v>
      </c>
      <c r="S18">
        <f t="shared" si="9"/>
        <v>-0.68162282369774685</v>
      </c>
      <c r="T18">
        <f t="shared" si="9"/>
        <v>1.309306182634987E-2</v>
      </c>
      <c r="U18">
        <f t="shared" si="9"/>
        <v>2.5135568303775037E-2</v>
      </c>
    </row>
    <row r="19" spans="1:21" ht="17" thickBot="1" x14ac:dyDescent="0.25">
      <c r="A19" s="15">
        <v>2006</v>
      </c>
      <c r="B19" s="16" t="s">
        <v>30</v>
      </c>
      <c r="C19" s="16" t="s">
        <v>31</v>
      </c>
      <c r="D19" s="126">
        <v>-3.3412446</v>
      </c>
      <c r="E19" s="126">
        <v>-5.4485865999999996</v>
      </c>
      <c r="F19" s="126">
        <v>0.25828207110000001</v>
      </c>
      <c r="G19" s="126">
        <v>0.20030412</v>
      </c>
      <c r="H19" s="16">
        <v>1.0615422000000001</v>
      </c>
      <c r="I19" s="16"/>
      <c r="J19" s="16"/>
      <c r="K19" s="65"/>
      <c r="L19" s="65">
        <f>-2*LN(G19/M19) +2*N19</f>
        <v>18.185650234327252</v>
      </c>
      <c r="M19" s="16">
        <v>12</v>
      </c>
      <c r="N19" s="16">
        <v>5</v>
      </c>
      <c r="O19" s="16">
        <f t="shared" si="10"/>
        <v>8891.2694817805968</v>
      </c>
      <c r="P19" s="16">
        <f t="shared" si="11"/>
        <v>0.12548702594721983</v>
      </c>
      <c r="R19">
        <f t="shared" si="12"/>
        <v>-0.41928284781620817</v>
      </c>
      <c r="S19">
        <f t="shared" si="9"/>
        <v>-0.68372692804987423</v>
      </c>
      <c r="T19">
        <f t="shared" si="9"/>
        <v>3.2411048957827378E-2</v>
      </c>
      <c r="U19">
        <f t="shared" si="9"/>
        <v>2.5135568303775037E-2</v>
      </c>
    </row>
    <row r="20" spans="1:21" x14ac:dyDescent="0.2">
      <c r="A20" s="11"/>
      <c r="I20" s="7"/>
      <c r="R20" t="s">
        <v>43</v>
      </c>
    </row>
    <row r="21" spans="1:21" x14ac:dyDescent="0.2">
      <c r="A21" s="11">
        <v>2006</v>
      </c>
      <c r="B21" t="s">
        <v>33</v>
      </c>
      <c r="I21" s="7"/>
      <c r="Q21" s="1" t="s">
        <v>5</v>
      </c>
      <c r="R21" s="12">
        <f>SUM(R12:R19)</f>
        <v>-3.4280393921862662</v>
      </c>
      <c r="S21" s="12">
        <f t="shared" ref="S21:U21" si="13">SUM(S12:S19)</f>
        <v>-5.5279457895156048</v>
      </c>
      <c r="T21" s="12">
        <f t="shared" si="13"/>
        <v>0.68900327729979105</v>
      </c>
      <c r="U21" s="12">
        <f t="shared" si="13"/>
        <v>0.20098022915408797</v>
      </c>
    </row>
    <row r="22" spans="1:21" x14ac:dyDescent="0.2">
      <c r="A22" s="11">
        <v>2006</v>
      </c>
      <c r="B22" t="s">
        <v>13</v>
      </c>
      <c r="C22" t="s">
        <v>8</v>
      </c>
      <c r="D22">
        <v>-1.1388627899999999</v>
      </c>
      <c r="E22" s="49">
        <v>-2.3668229900000002</v>
      </c>
      <c r="F22" s="49">
        <v>-0.47880715000000001</v>
      </c>
      <c r="G22" s="49">
        <v>0.20165741000000001</v>
      </c>
      <c r="H22">
        <v>7.5248198000000004</v>
      </c>
      <c r="I22" s="7">
        <v>0.56235500000000005</v>
      </c>
      <c r="J22" s="4"/>
      <c r="K22" s="4"/>
      <c r="L22" s="4">
        <f t="shared" ref="L22:L24" si="14">-2*LN(H22/M22) +2*N22</f>
        <v>10.358035427663728</v>
      </c>
      <c r="M22">
        <v>9</v>
      </c>
      <c r="N22">
        <v>5</v>
      </c>
      <c r="O22">
        <f>1/EXP(-0.5*L22)</f>
        <v>177.50836131958789</v>
      </c>
      <c r="P22">
        <f>O22/SUM(O$22:O$24)</f>
        <v>7.338194065921424E-11</v>
      </c>
      <c r="Q22" s="1" t="s">
        <v>6</v>
      </c>
      <c r="R22" s="12">
        <f>STDEV(D12:D19)</f>
        <v>0.11816218402641035</v>
      </c>
      <c r="S22" s="12">
        <f t="shared" ref="S22:U22" si="15">STDEV(E12:E19)</f>
        <v>9.8833928927237663E-2</v>
      </c>
      <c r="T22" s="12">
        <f t="shared" si="15"/>
        <v>1.4080886478982733</v>
      </c>
      <c r="U22" s="12">
        <f t="shared" si="15"/>
        <v>8.5741423960879355E-4</v>
      </c>
    </row>
    <row r="23" spans="1:21" x14ac:dyDescent="0.2">
      <c r="A23">
        <v>2006</v>
      </c>
      <c r="B23" t="s">
        <v>13</v>
      </c>
      <c r="C23" t="s">
        <v>31</v>
      </c>
      <c r="D23">
        <v>-0.86601812</v>
      </c>
      <c r="E23" s="49">
        <v>-2.4234856800000002</v>
      </c>
      <c r="F23">
        <v>0.54408325999999996</v>
      </c>
      <c r="G23" s="49">
        <v>0.20056687000000001</v>
      </c>
      <c r="H23">
        <v>7.4282206000000004</v>
      </c>
      <c r="J23" s="4"/>
      <c r="K23" s="4"/>
      <c r="L23" s="4">
        <f t="shared" si="14"/>
        <v>10.383876471696817</v>
      </c>
      <c r="M23">
        <v>9</v>
      </c>
      <c r="N23">
        <v>5</v>
      </c>
      <c r="O23">
        <f>1/EXP(-0.5*L23)</f>
        <v>179.81674264267133</v>
      </c>
      <c r="P23">
        <f t="shared" ref="P23:P24" si="16">O23/SUM(O$22:O$24)</f>
        <v>7.4336225291273736E-11</v>
      </c>
      <c r="Q23" s="1" t="s">
        <v>28</v>
      </c>
      <c r="R23" s="12">
        <f>SQRT(EXP(R22^2)-1)</f>
        <v>0.11857584031123489</v>
      </c>
      <c r="S23" s="12">
        <f t="shared" ref="S23:U23" si="17">SQRT(EXP(S22^2)-1)</f>
        <v>9.9075776864258183E-2</v>
      </c>
      <c r="T23" s="12">
        <f t="shared" si="17"/>
        <v>2.5024835416142457</v>
      </c>
      <c r="U23" s="129">
        <f t="shared" si="17"/>
        <v>8.5741439714317298E-4</v>
      </c>
    </row>
    <row r="24" spans="1:21" ht="17" thickBot="1" x14ac:dyDescent="0.25">
      <c r="A24" s="59">
        <v>2006</v>
      </c>
      <c r="B24" s="59" t="s">
        <v>13</v>
      </c>
      <c r="C24" s="59" t="s">
        <v>72</v>
      </c>
      <c r="D24" s="62">
        <v>-1.1840984999999999</v>
      </c>
      <c r="E24" s="59">
        <v>-2.5659558599999999</v>
      </c>
      <c r="F24" s="59">
        <v>0.31527541999999997</v>
      </c>
      <c r="G24" s="59"/>
      <c r="H24" s="61">
        <v>6.7712611000000006E-11</v>
      </c>
      <c r="I24" s="7"/>
      <c r="J24" s="4"/>
      <c r="K24" s="4"/>
      <c r="L24" s="4">
        <f t="shared" si="14"/>
        <v>57.028721928660495</v>
      </c>
      <c r="M24">
        <v>3</v>
      </c>
      <c r="N24">
        <v>4</v>
      </c>
      <c r="O24">
        <f>1/EXP(-0.5*L24)</f>
        <v>2418965207226.061</v>
      </c>
      <c r="P24">
        <f t="shared" si="16"/>
        <v>0.99999999985228183</v>
      </c>
      <c r="Q24" s="1" t="s">
        <v>51</v>
      </c>
      <c r="R24" s="12">
        <f>R21+NORMSINV(0.1)*R22</f>
        <v>-3.5794703241134815</v>
      </c>
      <c r="S24" s="12">
        <f t="shared" ref="S24:U24" si="18">S21+NORMSINV(0.1)*S22</f>
        <v>-5.6546065658612301</v>
      </c>
      <c r="T24" s="12">
        <f t="shared" si="18"/>
        <v>-1.1155349338398208</v>
      </c>
      <c r="U24" s="12">
        <f t="shared" si="18"/>
        <v>0.19988140859299708</v>
      </c>
    </row>
    <row r="25" spans="1:21" ht="17" thickTop="1" x14ac:dyDescent="0.2">
      <c r="A25">
        <v>2006</v>
      </c>
      <c r="B25" t="s">
        <v>13</v>
      </c>
      <c r="C25" t="s">
        <v>71</v>
      </c>
      <c r="D25">
        <v>-1.6563037</v>
      </c>
      <c r="E25">
        <v>-1.9126129999999999</v>
      </c>
      <c r="F25">
        <v>-1.0602035000000001</v>
      </c>
      <c r="H25" s="2">
        <v>9.1209661999999995E-13</v>
      </c>
      <c r="I25" s="7"/>
      <c r="Q25" s="1" t="s">
        <v>52</v>
      </c>
      <c r="R25" s="12">
        <f>R21+NORMSINV(0.99)*R22</f>
        <v>-3.153153046584404</v>
      </c>
      <c r="S25" s="12">
        <f t="shared" ref="S25:U25" si="19">S21+NORMSINV(0.99)*S22</f>
        <v>-5.2980236890726218</v>
      </c>
      <c r="T25" s="12">
        <f t="shared" si="19"/>
        <v>3.9647073097989813</v>
      </c>
      <c r="U25" s="12">
        <f t="shared" si="19"/>
        <v>0.20297487294757424</v>
      </c>
    </row>
    <row r="26" spans="1:21" x14ac:dyDescent="0.2">
      <c r="A26" s="11"/>
      <c r="Q26" s="1"/>
      <c r="R26" s="21"/>
      <c r="S26" s="21"/>
      <c r="T26" s="21"/>
      <c r="U26" s="21"/>
    </row>
    <row r="27" spans="1:21" x14ac:dyDescent="0.2">
      <c r="A27" s="11">
        <v>2006</v>
      </c>
      <c r="B27" t="s">
        <v>14</v>
      </c>
      <c r="C27" t="s">
        <v>8</v>
      </c>
      <c r="D27">
        <v>-2.31162913</v>
      </c>
      <c r="E27">
        <v>-2.9999859600000001</v>
      </c>
      <c r="F27">
        <v>0.49149081999999999</v>
      </c>
      <c r="G27">
        <v>0.20184653999999999</v>
      </c>
      <c r="H27">
        <v>0.27407040999999999</v>
      </c>
      <c r="I27" s="7">
        <v>0.56435999999999997</v>
      </c>
      <c r="K27" s="4"/>
      <c r="L27" s="4">
        <f t="shared" ref="L27:L29" si="20">-2*LN(H27/M27) +2*N27</f>
        <v>16.983189624277415</v>
      </c>
      <c r="M27">
        <v>9</v>
      </c>
      <c r="N27">
        <v>5</v>
      </c>
      <c r="O27">
        <f>1/EXP(-0.5*L27)</f>
        <v>4873.6324068081212</v>
      </c>
      <c r="P27">
        <f>O27/SUM(O$27:O$29)</f>
        <v>9.8932629019203091E-8</v>
      </c>
      <c r="Q27" s="1"/>
      <c r="R27" s="50"/>
    </row>
    <row r="28" spans="1:21" x14ac:dyDescent="0.2">
      <c r="A28">
        <v>2006</v>
      </c>
      <c r="B28" t="s">
        <v>14</v>
      </c>
      <c r="C28" t="s">
        <v>31</v>
      </c>
      <c r="D28">
        <v>-1.73874361</v>
      </c>
      <c r="E28">
        <v>-2.6785635299999999</v>
      </c>
      <c r="F28">
        <v>3.7951018699999999</v>
      </c>
      <c r="G28">
        <v>0.20039804</v>
      </c>
      <c r="H28">
        <v>0.24021194000000001</v>
      </c>
      <c r="I28" s="7"/>
      <c r="K28" s="4"/>
      <c r="L28" s="4">
        <f t="shared" si="20"/>
        <v>16.071343148859196</v>
      </c>
      <c r="M28">
        <v>5</v>
      </c>
      <c r="N28">
        <v>5</v>
      </c>
      <c r="O28">
        <f>1/EXP(-0.5*L28)</f>
        <v>3089.2127823158285</v>
      </c>
      <c r="P28">
        <f t="shared" ref="P28:P29" si="21">O28/SUM(O$27:O$29)</f>
        <v>6.2709682767066494E-8</v>
      </c>
      <c r="R28" s="50"/>
    </row>
    <row r="29" spans="1:21" ht="17" thickBot="1" x14ac:dyDescent="0.25">
      <c r="A29" s="59">
        <v>2006</v>
      </c>
      <c r="B29" s="59" t="s">
        <v>14</v>
      </c>
      <c r="C29" s="59" t="s">
        <v>72</v>
      </c>
      <c r="D29" s="59">
        <v>-0.74980113000000004</v>
      </c>
      <c r="E29" s="59">
        <v>-2.2294471599999999</v>
      </c>
      <c r="F29" s="59">
        <v>1.6118922499999999</v>
      </c>
      <c r="G29" s="59"/>
      <c r="H29" s="61">
        <v>3.3249569999999999E-9</v>
      </c>
      <c r="K29" s="4"/>
      <c r="L29" s="4">
        <f t="shared" si="20"/>
        <v>49.24084276784231</v>
      </c>
      <c r="M29">
        <v>3</v>
      </c>
      <c r="N29">
        <v>4</v>
      </c>
      <c r="O29">
        <f>1/EXP(-0.5*L29)</f>
        <v>49262125825.817558</v>
      </c>
      <c r="P29">
        <f t="shared" si="21"/>
        <v>0.99999983835768813</v>
      </c>
      <c r="Q29" s="50"/>
      <c r="R29" s="50"/>
    </row>
    <row r="30" spans="1:21" ht="17" thickTop="1" x14ac:dyDescent="0.2">
      <c r="A30">
        <v>2006</v>
      </c>
      <c r="B30" t="s">
        <v>14</v>
      </c>
      <c r="C30" t="s">
        <v>71</v>
      </c>
      <c r="D30">
        <v>-0.92080298000000005</v>
      </c>
      <c r="E30">
        <v>-2.1165101800000001</v>
      </c>
      <c r="F30">
        <v>1.73167033</v>
      </c>
      <c r="H30" s="2">
        <v>1.8520853E-18</v>
      </c>
      <c r="I30" s="7"/>
      <c r="Q30" s="50"/>
      <c r="R30" s="50"/>
    </row>
    <row r="31" spans="1:21" x14ac:dyDescent="0.2">
      <c r="A31" s="11"/>
      <c r="I31" s="7"/>
      <c r="Q31" s="50"/>
      <c r="R31" s="50"/>
    </row>
    <row r="32" spans="1:21" x14ac:dyDescent="0.2">
      <c r="A32" s="11">
        <v>2006</v>
      </c>
      <c r="B32" t="s">
        <v>24</v>
      </c>
      <c r="C32" t="s">
        <v>36</v>
      </c>
      <c r="D32" s="95">
        <v>-3.1302634999999999</v>
      </c>
      <c r="E32" s="95">
        <v>-4.2727022999999997</v>
      </c>
      <c r="F32" s="95">
        <v>-1.95728675</v>
      </c>
      <c r="H32" s="97">
        <v>3.1358610000000002E-5</v>
      </c>
      <c r="I32" s="7"/>
      <c r="L32" s="4">
        <f t="shared" ref="L32:L35" si="22">-2*LN(H32/M32) +2*N32</f>
        <v>30.937267952224211</v>
      </c>
      <c r="M32">
        <v>3</v>
      </c>
      <c r="N32">
        <v>4</v>
      </c>
      <c r="O32">
        <f t="shared" ref="O32:O35" si="23">1/EXP(-0.5*L32)</f>
        <v>5223268.8279050877</v>
      </c>
      <c r="P32">
        <f>O32/SUM(O$32:$O$35)</f>
        <v>4.0399790503964441E-7</v>
      </c>
      <c r="Q32" s="50"/>
      <c r="R32" s="50"/>
    </row>
    <row r="33" spans="1:21" x14ac:dyDescent="0.2">
      <c r="A33" s="11">
        <v>2006</v>
      </c>
      <c r="B33" t="s">
        <v>24</v>
      </c>
      <c r="C33" t="s">
        <v>35</v>
      </c>
      <c r="D33" s="95">
        <v>-3.1302634999999999</v>
      </c>
      <c r="E33" s="95">
        <v>-4.2727022999999997</v>
      </c>
      <c r="F33" s="95">
        <v>-1.95728675</v>
      </c>
      <c r="H33" s="97">
        <v>3.1358610000000002E-5</v>
      </c>
      <c r="I33" s="7"/>
      <c r="K33" s="4"/>
      <c r="L33" s="4">
        <f t="shared" si="22"/>
        <v>30.937267952224211</v>
      </c>
      <c r="M33">
        <v>3</v>
      </c>
      <c r="N33">
        <v>4</v>
      </c>
      <c r="O33">
        <f t="shared" si="23"/>
        <v>5223268.8279050877</v>
      </c>
      <c r="P33">
        <f>O33/SUM(O$32:$O$35)</f>
        <v>4.0399790503964441E-7</v>
      </c>
      <c r="Q33" s="50"/>
      <c r="R33" s="50"/>
    </row>
    <row r="34" spans="1:21" x14ac:dyDescent="0.2">
      <c r="A34" s="11">
        <v>2006</v>
      </c>
      <c r="B34" t="s">
        <v>24</v>
      </c>
      <c r="C34" t="s">
        <v>45</v>
      </c>
      <c r="D34" s="95">
        <v>-3.0187024</v>
      </c>
      <c r="E34" s="95">
        <v>-4.8660221999999997</v>
      </c>
      <c r="F34" s="95">
        <v>-0.67526417999999999</v>
      </c>
      <c r="H34" s="97">
        <v>1.2668823000000001E-11</v>
      </c>
      <c r="I34" s="7"/>
      <c r="K34" s="4"/>
      <c r="L34" s="4">
        <f t="shared" si="22"/>
        <v>60.380978622369845</v>
      </c>
      <c r="M34">
        <v>3</v>
      </c>
      <c r="N34">
        <v>4</v>
      </c>
      <c r="O34">
        <f t="shared" si="23"/>
        <v>12928939815437.676</v>
      </c>
      <c r="P34">
        <f>O34/SUM(O$32:$O$35)</f>
        <v>0.9999991905290041</v>
      </c>
      <c r="Q34" s="50"/>
      <c r="R34" s="50"/>
    </row>
    <row r="35" spans="1:21" ht="17" thickBot="1" x14ac:dyDescent="0.25">
      <c r="A35" s="58">
        <v>2006</v>
      </c>
      <c r="B35" s="59" t="s">
        <v>24</v>
      </c>
      <c r="C35" s="59" t="s">
        <v>61</v>
      </c>
      <c r="D35" s="96">
        <v>-5.6828722999999997</v>
      </c>
      <c r="E35" s="96">
        <v>-2.5874427</v>
      </c>
      <c r="F35" s="96">
        <v>-3.1932366000000001</v>
      </c>
      <c r="G35" s="59"/>
      <c r="H35" s="96">
        <v>1.431324E-2</v>
      </c>
      <c r="I35" s="7"/>
      <c r="K35" s="4"/>
      <c r="L35" s="4">
        <f t="shared" si="22"/>
        <v>19.712016416763134</v>
      </c>
      <c r="M35">
        <v>5</v>
      </c>
      <c r="N35">
        <v>4</v>
      </c>
      <c r="O35">
        <f t="shared" si="23"/>
        <v>19072.60341933211</v>
      </c>
      <c r="P35">
        <f>O35/SUM(O$32:$O$35)</f>
        <v>1.4751857656448665E-9</v>
      </c>
      <c r="Q35" s="50"/>
      <c r="R35" s="50"/>
    </row>
    <row r="36" spans="1:21" ht="17" thickTop="1" x14ac:dyDescent="0.2">
      <c r="A36" s="11">
        <v>2006</v>
      </c>
      <c r="B36" t="s">
        <v>24</v>
      </c>
      <c r="C36" t="s">
        <v>71</v>
      </c>
      <c r="D36" s="49">
        <v>-3.8052953999999999</v>
      </c>
      <c r="E36" s="49">
        <v>-2.6355903000000001</v>
      </c>
      <c r="F36" s="49">
        <v>-3.0011085</v>
      </c>
      <c r="H36" s="2">
        <v>1.4979312999999999E-19</v>
      </c>
      <c r="K36" s="4"/>
      <c r="L36" s="4"/>
      <c r="Q36" s="50"/>
      <c r="R36" s="50"/>
      <c r="S36" s="49"/>
      <c r="T36" s="49"/>
      <c r="U36" s="49"/>
    </row>
    <row r="37" spans="1:21" x14ac:dyDescent="0.2">
      <c r="D37" s="49"/>
      <c r="E37" s="49"/>
      <c r="F37" s="49"/>
      <c r="K37" s="4"/>
      <c r="L37" s="4"/>
      <c r="Q37" s="50"/>
      <c r="R37" s="50"/>
      <c r="S37" s="49"/>
      <c r="T37" s="49"/>
      <c r="U37" s="49"/>
    </row>
    <row r="38" spans="1:21" x14ac:dyDescent="0.2">
      <c r="A38">
        <v>2006</v>
      </c>
      <c r="B38" t="s">
        <v>25</v>
      </c>
      <c r="C38" t="s">
        <v>36</v>
      </c>
      <c r="D38" s="95">
        <v>-2.5940808</v>
      </c>
      <c r="E38" s="95">
        <v>-4.2072576000000002</v>
      </c>
      <c r="F38" s="95">
        <v>3.9752028099999999</v>
      </c>
      <c r="H38" s="97">
        <v>2.2096212999999999E-5</v>
      </c>
      <c r="L38" s="4">
        <f t="shared" ref="L38:L41" si="24">-2*LN(H38/M38) +2*N38</f>
        <v>31.637433220516215</v>
      </c>
      <c r="M38">
        <v>3</v>
      </c>
      <c r="N38">
        <v>4</v>
      </c>
      <c r="O38">
        <f t="shared" ref="O38:O41" si="25">1/EXP(-0.5*L38)</f>
        <v>7412783.8150108624</v>
      </c>
      <c r="P38">
        <f>O38/SUM(O$38:$O$41)</f>
        <v>3.6310978666144071E-6</v>
      </c>
      <c r="Q38" s="50"/>
      <c r="R38" s="49"/>
      <c r="S38" s="49"/>
      <c r="T38" s="49"/>
    </row>
    <row r="39" spans="1:21" x14ac:dyDescent="0.2">
      <c r="A39" s="11">
        <v>2006</v>
      </c>
      <c r="B39" t="s">
        <v>25</v>
      </c>
      <c r="C39" t="s">
        <v>35</v>
      </c>
      <c r="D39" s="95">
        <v>-2.6319766000000002</v>
      </c>
      <c r="E39" s="95">
        <v>-6.7544871999999998</v>
      </c>
      <c r="F39" s="95">
        <v>-0.74213280999999998</v>
      </c>
      <c r="H39" s="95">
        <v>6.7937001000000002E-3</v>
      </c>
      <c r="L39" s="4">
        <f t="shared" si="24"/>
        <v>20.18074368155208</v>
      </c>
      <c r="M39">
        <v>3</v>
      </c>
      <c r="N39">
        <v>4</v>
      </c>
      <c r="O39">
        <f t="shared" si="25"/>
        <v>24109.755757312993</v>
      </c>
      <c r="P39">
        <f>O39/SUM(O$38:$O$41)</f>
        <v>1.180998729757848E-8</v>
      </c>
    </row>
    <row r="40" spans="1:21" x14ac:dyDescent="0.2">
      <c r="A40" s="11">
        <v>2006</v>
      </c>
      <c r="B40" t="s">
        <v>25</v>
      </c>
      <c r="C40" t="s">
        <v>45</v>
      </c>
      <c r="D40" s="95">
        <v>-3.1903769</v>
      </c>
      <c r="E40" s="95">
        <v>-2.4517666999999999</v>
      </c>
      <c r="F40" s="95">
        <v>-2.9256364000000001</v>
      </c>
      <c r="H40" s="97">
        <v>8.0233804999999997E-11</v>
      </c>
      <c r="L40" s="4">
        <f t="shared" si="24"/>
        <v>56.689376939611719</v>
      </c>
      <c r="M40">
        <v>3</v>
      </c>
      <c r="N40">
        <v>4</v>
      </c>
      <c r="O40">
        <f t="shared" si="25"/>
        <v>2041464319178.5923</v>
      </c>
      <c r="P40">
        <f>O40/SUM(O$38:$O$41)</f>
        <v>0.99999634673386972</v>
      </c>
    </row>
    <row r="41" spans="1:21" ht="17" thickBot="1" x14ac:dyDescent="0.25">
      <c r="A41" s="58">
        <v>2006</v>
      </c>
      <c r="B41" s="59" t="s">
        <v>25</v>
      </c>
      <c r="C41" s="59" t="s">
        <v>61</v>
      </c>
      <c r="D41" s="96">
        <v>-5.7171406999999999</v>
      </c>
      <c r="E41" s="96">
        <v>-7.5097445</v>
      </c>
      <c r="F41" s="96">
        <v>-2.2992249899999999</v>
      </c>
      <c r="G41" s="59"/>
      <c r="H41" s="96">
        <v>1.2909726999999999E-2</v>
      </c>
      <c r="K41" s="4"/>
      <c r="L41" s="4">
        <f t="shared" si="24"/>
        <v>19.918424266358834</v>
      </c>
      <c r="M41">
        <v>5</v>
      </c>
      <c r="N41">
        <v>4</v>
      </c>
      <c r="O41">
        <f t="shared" si="25"/>
        <v>21146.128819433714</v>
      </c>
      <c r="P41">
        <f>O41/SUM(O$38:$O$41)</f>
        <v>1.0358276345239225E-8</v>
      </c>
    </row>
    <row r="42" spans="1:21" ht="17" thickTop="1" x14ac:dyDescent="0.2">
      <c r="A42" s="11">
        <v>2006</v>
      </c>
      <c r="B42" t="s">
        <v>25</v>
      </c>
      <c r="C42" t="s">
        <v>71</v>
      </c>
      <c r="D42" s="49">
        <v>-3.5023406000000001</v>
      </c>
      <c r="E42" s="49">
        <v>-1.2390384000000001</v>
      </c>
      <c r="F42" s="49">
        <v>-2.9443380000000001</v>
      </c>
      <c r="H42" s="2">
        <v>6.7012874999999995E-20</v>
      </c>
      <c r="K42" s="4"/>
      <c r="L42" s="4"/>
    </row>
    <row r="43" spans="1:21" x14ac:dyDescent="0.2">
      <c r="D43" s="49"/>
      <c r="E43" s="49"/>
      <c r="F43" s="49"/>
      <c r="K43" s="4"/>
      <c r="L43" s="4"/>
    </row>
    <row r="44" spans="1:21" x14ac:dyDescent="0.2">
      <c r="A44">
        <v>2006</v>
      </c>
      <c r="B44" t="s">
        <v>34</v>
      </c>
      <c r="C44" t="s">
        <v>36</v>
      </c>
      <c r="D44" s="95">
        <v>-0.22220027000000001</v>
      </c>
      <c r="E44" s="95">
        <v>-2.2309492999999998</v>
      </c>
      <c r="F44" s="95">
        <v>2.8672892000000001</v>
      </c>
      <c r="H44" s="95">
        <v>6.9232290000000004E-3</v>
      </c>
      <c r="K44" s="4"/>
      <c r="L44" s="4">
        <f t="shared" ref="L44:L47" si="26">-2*LN(H44/M44) +2*N44</f>
        <v>20.14297057671223</v>
      </c>
      <c r="M44">
        <v>3</v>
      </c>
      <c r="N44">
        <v>4</v>
      </c>
      <c r="O44">
        <f>1/EXP(-0.5*L44)</f>
        <v>23658.678645388249</v>
      </c>
      <c r="P44">
        <f>O44/SUM(O$44:O$47)</f>
        <v>1.4281473509975678E-8</v>
      </c>
      <c r="U44" s="4"/>
    </row>
    <row r="45" spans="1:21" x14ac:dyDescent="0.2">
      <c r="A45">
        <v>2006</v>
      </c>
      <c r="B45" t="s">
        <v>34</v>
      </c>
      <c r="C45" t="s">
        <v>35</v>
      </c>
      <c r="D45" s="95">
        <v>-2.6969709499999999</v>
      </c>
      <c r="E45" s="95">
        <v>-6.5127299000000001</v>
      </c>
      <c r="F45" s="95">
        <v>-1.7154887999999999</v>
      </c>
      <c r="H45" s="95">
        <v>0.74502283999999996</v>
      </c>
      <c r="L45" s="4">
        <f t="shared" si="26"/>
        <v>10.785905384045009</v>
      </c>
      <c r="M45">
        <v>3</v>
      </c>
      <c r="N45">
        <v>4</v>
      </c>
      <c r="O45">
        <f t="shared" ref="O45:O47" si="27">1/EXP(-0.5*L45)</f>
        <v>219.85158213328421</v>
      </c>
      <c r="P45">
        <f t="shared" ref="P45:P47" si="28">O45/SUM(O$44:O$47)</f>
        <v>1.3271259115625962E-10</v>
      </c>
    </row>
    <row r="46" spans="1:21" ht="17" thickBot="1" x14ac:dyDescent="0.25">
      <c r="A46">
        <v>2006</v>
      </c>
      <c r="B46" t="s">
        <v>34</v>
      </c>
      <c r="C46" t="s">
        <v>45</v>
      </c>
      <c r="D46" s="95">
        <v>-0.41172429999999999</v>
      </c>
      <c r="E46" s="95">
        <v>-1.0880080000000001</v>
      </c>
      <c r="F46" s="95">
        <v>-1.0508967</v>
      </c>
      <c r="H46" s="97">
        <v>9.8873912999999994E-11</v>
      </c>
      <c r="L46" s="4">
        <f t="shared" si="26"/>
        <v>56.27157594449632</v>
      </c>
      <c r="M46">
        <v>3</v>
      </c>
      <c r="N46">
        <v>4</v>
      </c>
      <c r="O46">
        <f t="shared" si="27"/>
        <v>1656599249788.293</v>
      </c>
      <c r="P46">
        <f t="shared" si="28"/>
        <v>0.99999998550674929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2006</v>
      </c>
      <c r="B47" s="59" t="s">
        <v>34</v>
      </c>
      <c r="C47" s="59" t="s">
        <v>61</v>
      </c>
      <c r="D47" s="96">
        <v>-1.24436093</v>
      </c>
      <c r="E47" s="96">
        <v>-7.8629601999999998</v>
      </c>
      <c r="F47" s="96">
        <v>-4.3549116999999997</v>
      </c>
      <c r="G47" s="59"/>
      <c r="H47" s="96">
        <v>2.0842461000000001</v>
      </c>
      <c r="L47" s="4">
        <f t="shared" si="26"/>
        <v>9.7500614106078949</v>
      </c>
      <c r="M47">
        <v>5</v>
      </c>
      <c r="N47">
        <v>4</v>
      </c>
      <c r="O47">
        <f t="shared" si="27"/>
        <v>130.97817487374508</v>
      </c>
      <c r="P47">
        <f t="shared" si="28"/>
        <v>7.9064488887209176E-11</v>
      </c>
      <c r="R47" s="26" t="s">
        <v>37</v>
      </c>
      <c r="S47" s="27"/>
      <c r="T47" s="28"/>
    </row>
    <row r="48" spans="1:21" ht="17" thickTop="1" x14ac:dyDescent="0.2">
      <c r="A48">
        <v>2006</v>
      </c>
      <c r="B48" t="s">
        <v>34</v>
      </c>
      <c r="C48" t="s">
        <v>71</v>
      </c>
      <c r="D48">
        <v>-0.79664528999999995</v>
      </c>
      <c r="E48">
        <v>-1.8109750600000001</v>
      </c>
      <c r="F48">
        <v>-0.50892466999999997</v>
      </c>
      <c r="H48" s="2">
        <v>3.5479639999999998E-18</v>
      </c>
      <c r="R48" s="29">
        <f>$P22*D22+$P23*D23+$P24*D24</f>
        <v>-1.1840984999730355</v>
      </c>
      <c r="S48" s="30">
        <f>$P22*E22+$P23*E23+$P24*E24</f>
        <v>-2.5659558599747965</v>
      </c>
      <c r="T48" s="31">
        <f>$P22*F22+$P23*F23+$P24*F24</f>
        <v>0.31527541995873737</v>
      </c>
    </row>
    <row r="49" spans="1:21" x14ac:dyDescent="0.2"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2006</v>
      </c>
      <c r="C50" t="s">
        <v>92</v>
      </c>
      <c r="G50" s="4" t="s">
        <v>48</v>
      </c>
      <c r="R50" s="29">
        <f>$P27*D27+$P28*D28+$P29*D29</f>
        <v>-0.74980134653201924</v>
      </c>
      <c r="S50" s="30">
        <f>$P27*E27+$P28*E28+$P29*E29</f>
        <v>-2.229447264395374</v>
      </c>
      <c r="T50" s="31">
        <f>$P27*F27+$P28*F28+$P29*F29</f>
        <v>1.6118922760641234</v>
      </c>
      <c r="U50" s="4"/>
    </row>
    <row r="51" spans="1:21" x14ac:dyDescent="0.2">
      <c r="A51" s="11">
        <v>2006</v>
      </c>
      <c r="C51" s="41" t="s">
        <v>23</v>
      </c>
      <c r="D51" s="42">
        <v>-1.1840984999730355</v>
      </c>
      <c r="E51" s="42">
        <v>-2.5659558599747965</v>
      </c>
      <c r="F51" s="42">
        <v>0.31527541995873737</v>
      </c>
      <c r="G51" s="22"/>
      <c r="H51" s="44">
        <f t="shared" ref="H51:J55" si="29">EXP(D51)</f>
        <v>0.30602193396542821</v>
      </c>
      <c r="I51" s="44">
        <f t="shared" si="29"/>
        <v>7.6845692603115273E-2</v>
      </c>
      <c r="J51" s="122">
        <f t="shared" si="29"/>
        <v>1.3706367596959519</v>
      </c>
      <c r="R51" s="29" t="s">
        <v>53</v>
      </c>
      <c r="S51" s="30"/>
      <c r="T51" s="31"/>
    </row>
    <row r="52" spans="1:21" x14ac:dyDescent="0.2">
      <c r="A52" s="11">
        <v>2006</v>
      </c>
      <c r="C52" s="24" t="s">
        <v>24</v>
      </c>
      <c r="D52" s="19">
        <v>-3.0187024940710465</v>
      </c>
      <c r="E52" s="19">
        <v>-4.8660217172386782</v>
      </c>
      <c r="F52" s="19">
        <v>-0.67526521958334207</v>
      </c>
      <c r="G52" s="14"/>
      <c r="H52" s="45">
        <f t="shared" si="29"/>
        <v>4.8864579328903798E-2</v>
      </c>
      <c r="I52" s="45">
        <f t="shared" si="29"/>
        <v>7.7039529074997082E-3</v>
      </c>
      <c r="J52" s="123">
        <f t="shared" si="29"/>
        <v>0.50902140025963138</v>
      </c>
      <c r="R52" s="29">
        <f>$P32*D32+$P33*D33+$P34*D34+$P35*D35</f>
        <v>-3.0187024940710465</v>
      </c>
      <c r="S52" s="30">
        <f>$P32*E32+$P33*E33+$P34*E34+$P35*E35</f>
        <v>-4.8660217172386782</v>
      </c>
      <c r="T52" s="31">
        <f t="shared" ref="T52" si="30">$P32*F32+$P33*F33+$P34*F34+$P35*F35</f>
        <v>-0.67526521958334207</v>
      </c>
    </row>
    <row r="53" spans="1:21" x14ac:dyDescent="0.2">
      <c r="A53" s="11">
        <v>2006</v>
      </c>
      <c r="C53" s="24" t="s">
        <v>25</v>
      </c>
      <c r="D53" s="43">
        <v>-3.1903747543687206</v>
      </c>
      <c r="E53" s="43">
        <v>-2.4517731775662681</v>
      </c>
      <c r="F53" s="43">
        <v>-2.9256113101017749</v>
      </c>
      <c r="H53" s="45">
        <f t="shared" si="29"/>
        <v>4.1156444491309806E-2</v>
      </c>
      <c r="I53" s="45">
        <f t="shared" si="29"/>
        <v>8.6140708227893811E-2</v>
      </c>
      <c r="J53" s="123">
        <f t="shared" si="29"/>
        <v>5.3631896169661068E-2</v>
      </c>
      <c r="R53" s="29" t="s">
        <v>54</v>
      </c>
      <c r="S53" s="32"/>
      <c r="T53" s="33"/>
    </row>
    <row r="54" spans="1:21" x14ac:dyDescent="0.2">
      <c r="A54" s="11">
        <v>2006</v>
      </c>
      <c r="C54" s="24" t="s">
        <v>26</v>
      </c>
      <c r="D54" s="19">
        <v>-0.41172429766243052</v>
      </c>
      <c r="E54" s="19">
        <v>-1.0880080175784728</v>
      </c>
      <c r="F54" s="19">
        <v>-1.0508966443919616</v>
      </c>
      <c r="H54" s="45">
        <f t="shared" si="29"/>
        <v>0.66250690557779557</v>
      </c>
      <c r="I54" s="45">
        <f t="shared" si="29"/>
        <v>0.33688689854767373</v>
      </c>
      <c r="J54" s="123">
        <f t="shared" si="29"/>
        <v>0.34962412001877496</v>
      </c>
      <c r="R54" s="29">
        <f>$P38*D38+$P39*D39+$P40*D40+$P41*D41</f>
        <v>-3.1903747543687206</v>
      </c>
      <c r="S54" s="30">
        <f t="shared" ref="S54:T54" si="31">$P38*E38+$P39*E39+$P40*E40+$P41*E41</f>
        <v>-2.4517731775662681</v>
      </c>
      <c r="T54" s="31">
        <f t="shared" si="31"/>
        <v>-2.9256113101017749</v>
      </c>
    </row>
    <row r="55" spans="1:21" x14ac:dyDescent="0.2">
      <c r="A55" s="11">
        <v>2006</v>
      </c>
      <c r="C55" s="24" t="s">
        <v>27</v>
      </c>
      <c r="D55" s="19">
        <v>-0.74980134653201924</v>
      </c>
      <c r="E55" s="19">
        <v>-2.229447264395374</v>
      </c>
      <c r="F55" s="19">
        <v>1.6118922760641234</v>
      </c>
      <c r="H55" s="45">
        <f t="shared" si="29"/>
        <v>0.47246039931604</v>
      </c>
      <c r="I55" s="45">
        <f t="shared" si="29"/>
        <v>0.10758788135653015</v>
      </c>
      <c r="J55" s="123">
        <f t="shared" si="29"/>
        <v>5.0122868902304525</v>
      </c>
      <c r="R55" s="29" t="s">
        <v>55</v>
      </c>
      <c r="S55" s="32"/>
      <c r="T55" s="33"/>
    </row>
    <row r="56" spans="1:21" ht="17" thickBot="1" x14ac:dyDescent="0.25">
      <c r="A56" s="11">
        <v>2006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-0.41172429766243052</v>
      </c>
      <c r="S56" s="37">
        <f t="shared" ref="S56:T56" si="32">$P44*E44+$P45*E45+$P46*E46+$P47*E47</f>
        <v>-1.0880080175784728</v>
      </c>
      <c r="T56" s="116">
        <f t="shared" si="32"/>
        <v>-1.0508966443919616</v>
      </c>
      <c r="U56" s="4"/>
    </row>
    <row r="57" spans="1:21" x14ac:dyDescent="0.2">
      <c r="A57" s="11">
        <v>2006</v>
      </c>
      <c r="C57" s="24" t="s">
        <v>5</v>
      </c>
      <c r="D57" s="19">
        <f>AVERAGE(D51:D55)</f>
        <v>-1.7109402785214507</v>
      </c>
      <c r="E57" s="19">
        <f t="shared" ref="E57:F57" si="33">AVERAGE(E51:E55)</f>
        <v>-2.640241207350718</v>
      </c>
      <c r="F57" s="19">
        <f t="shared" si="33"/>
        <v>-0.54492109561084356</v>
      </c>
      <c r="G57" t="s">
        <v>46</v>
      </c>
      <c r="H57" s="45">
        <f>AVERAGE(H51:H55)</f>
        <v>0.3062020525358955</v>
      </c>
      <c r="I57" s="45">
        <f t="shared" ref="I57:J57" si="34">AVERAGE(I51:I55)</f>
        <v>0.12303302672854255</v>
      </c>
      <c r="J57" s="123">
        <f t="shared" si="34"/>
        <v>1.4590402132748943</v>
      </c>
    </row>
    <row r="58" spans="1:21" x14ac:dyDescent="0.2">
      <c r="A58" s="11">
        <v>2006</v>
      </c>
      <c r="C58" s="24" t="s">
        <v>6</v>
      </c>
      <c r="D58" s="19">
        <f>STDEV(D51:D55)</f>
        <v>1.3027164745133513</v>
      </c>
      <c r="E58" s="19">
        <f t="shared" ref="E58:F58" si="35">STDEV(E51:E55)</f>
        <v>1.3759830057346298</v>
      </c>
      <c r="F58" s="19">
        <f t="shared" si="35"/>
        <v>1.683186613957687</v>
      </c>
      <c r="G58" t="s">
        <v>47</v>
      </c>
      <c r="H58" s="45">
        <f>STDEV(H51:H55)</f>
        <v>0.26975302040860422</v>
      </c>
      <c r="I58" s="45">
        <f t="shared" ref="I58:J58" si="36">STDEV(I51:I55)</f>
        <v>0.12526685442883792</v>
      </c>
      <c r="J58" s="123">
        <f t="shared" si="36"/>
        <v>2.0458427034322288</v>
      </c>
    </row>
    <row r="59" spans="1:21" ht="17" thickBot="1" x14ac:dyDescent="0.25">
      <c r="A59">
        <v>2006</v>
      </c>
      <c r="C59" s="25" t="s">
        <v>28</v>
      </c>
      <c r="D59" s="20">
        <f>SQRT(EXP(D58^2)-1)</f>
        <v>2.1113818607611128</v>
      </c>
      <c r="E59" s="20">
        <f t="shared" ref="E59:F59" si="37">SQRT(EXP(E58^2)-1)</f>
        <v>2.3751721664164966</v>
      </c>
      <c r="F59" s="20">
        <f t="shared" si="37"/>
        <v>3.9997956504748911</v>
      </c>
      <c r="G59" s="16" t="s">
        <v>28</v>
      </c>
      <c r="H59" s="47">
        <f>H58/H57</f>
        <v>0.88096411560461885</v>
      </c>
      <c r="I59" s="47">
        <f t="shared" ref="I59:J59" si="38">I58/I57</f>
        <v>1.0181563256606214</v>
      </c>
      <c r="J59" s="125">
        <f t="shared" si="38"/>
        <v>1.402183904746686</v>
      </c>
    </row>
    <row r="61" spans="1:21" ht="17" thickBot="1" x14ac:dyDescent="0.25">
      <c r="A61" s="11">
        <v>2006</v>
      </c>
      <c r="C61" t="s">
        <v>93</v>
      </c>
      <c r="G61" s="4" t="s">
        <v>48</v>
      </c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A62" s="11">
        <v>2006</v>
      </c>
      <c r="C62" s="41" t="s">
        <v>23</v>
      </c>
      <c r="D62" s="42">
        <v>-1.6563037</v>
      </c>
      <c r="E62" s="42">
        <v>-1.9126129999999999</v>
      </c>
      <c r="F62" s="42">
        <v>-1.0602035000000001</v>
      </c>
      <c r="G62" s="114">
        <f>H25</f>
        <v>9.1209661999999995E-13</v>
      </c>
      <c r="H62" s="44">
        <f t="shared" ref="H62:J66" si="39">EXP(D62)</f>
        <v>0.1908430913151416</v>
      </c>
      <c r="I62" s="44">
        <f t="shared" si="39"/>
        <v>0.1476939576345965</v>
      </c>
      <c r="J62" s="122">
        <f t="shared" si="39"/>
        <v>0.34638531374592596</v>
      </c>
      <c r="O62" s="38">
        <v>14.574</v>
      </c>
      <c r="P62" s="85">
        <v>9098.1219999999994</v>
      </c>
      <c r="Q62">
        <v>0.32600000000000001</v>
      </c>
      <c r="R62" s="55">
        <f>(P62/701.7-Q62*24)*701.7</f>
        <v>3608.0211999999992</v>
      </c>
    </row>
    <row r="63" spans="1:21" x14ac:dyDescent="0.2">
      <c r="A63" s="11">
        <v>2006</v>
      </c>
      <c r="C63" s="24" t="s">
        <v>24</v>
      </c>
      <c r="D63" s="19">
        <v>-3.8052953999999999</v>
      </c>
      <c r="E63" s="19">
        <v>-2.6355903000000001</v>
      </c>
      <c r="F63" s="19">
        <v>-3.0011085</v>
      </c>
      <c r="G63" s="115">
        <f>H36</f>
        <v>1.4979312999999999E-19</v>
      </c>
      <c r="H63" s="45">
        <f t="shared" si="39"/>
        <v>2.2252622770300424E-2</v>
      </c>
      <c r="I63" s="45">
        <f t="shared" si="39"/>
        <v>7.1676646193874691E-2</v>
      </c>
      <c r="J63" s="123">
        <f t="shared" si="39"/>
        <v>4.9731909979762866E-2</v>
      </c>
      <c r="O63" s="39">
        <v>15.968</v>
      </c>
      <c r="P63" s="86">
        <v>4951.8149999999996</v>
      </c>
      <c r="Q63">
        <v>0.251</v>
      </c>
      <c r="R63" s="56">
        <f t="shared" ref="R63:R66" si="40">(P63/701.7-Q63*24)*701.7</f>
        <v>724.7741999999995</v>
      </c>
    </row>
    <row r="64" spans="1:21" x14ac:dyDescent="0.2">
      <c r="A64" s="11">
        <v>2006</v>
      </c>
      <c r="C64" s="24" t="s">
        <v>25</v>
      </c>
      <c r="D64" s="43">
        <v>-3.5023406000000001</v>
      </c>
      <c r="E64" s="43">
        <v>-1.2390384000000001</v>
      </c>
      <c r="F64" s="43">
        <v>-2.9443380000000001</v>
      </c>
      <c r="G64" s="2">
        <f>H42</f>
        <v>6.7012874999999995E-20</v>
      </c>
      <c r="H64" s="45">
        <f t="shared" si="39"/>
        <v>3.0126786078981213E-2</v>
      </c>
      <c r="I64" s="45">
        <f t="shared" si="39"/>
        <v>0.28966262363902845</v>
      </c>
      <c r="J64" s="123">
        <f t="shared" si="39"/>
        <v>5.2636893908684632E-2</v>
      </c>
      <c r="O64" s="39">
        <v>16.027999999999999</v>
      </c>
      <c r="P64" s="86">
        <v>5223.9740000000002</v>
      </c>
      <c r="Q64">
        <v>0.26100000000000001</v>
      </c>
      <c r="R64" s="56">
        <f t="shared" si="40"/>
        <v>828.52519999999993</v>
      </c>
    </row>
    <row r="65" spans="1:18" x14ac:dyDescent="0.2">
      <c r="A65" s="11">
        <v>2006</v>
      </c>
      <c r="C65" s="24" t="s">
        <v>26</v>
      </c>
      <c r="D65" s="19">
        <v>-0.79664528999999995</v>
      </c>
      <c r="E65" s="19">
        <v>-1.8109750600000001</v>
      </c>
      <c r="F65" s="19">
        <v>-0.50892466999999997</v>
      </c>
      <c r="G65" s="2">
        <f>H48</f>
        <v>3.5479639999999998E-18</v>
      </c>
      <c r="H65" s="45">
        <f t="shared" si="39"/>
        <v>0.45083886370801957</v>
      </c>
      <c r="I65" s="45">
        <f t="shared" si="39"/>
        <v>0.16349464197122493</v>
      </c>
      <c r="J65" s="123">
        <f t="shared" si="39"/>
        <v>0.60114165703442057</v>
      </c>
      <c r="O65" s="39">
        <v>14.858000000000001</v>
      </c>
      <c r="P65" s="86">
        <v>13981.215</v>
      </c>
      <c r="Q65">
        <v>0.26500000000000001</v>
      </c>
      <c r="R65" s="56">
        <f t="shared" si="40"/>
        <v>9518.4030000000002</v>
      </c>
    </row>
    <row r="66" spans="1:18" ht="17" thickBot="1" x14ac:dyDescent="0.25">
      <c r="A66" s="11">
        <v>2006</v>
      </c>
      <c r="C66" s="24" t="s">
        <v>27</v>
      </c>
      <c r="D66" s="19">
        <v>-0.92080298000000005</v>
      </c>
      <c r="E66" s="19">
        <v>-2.1165101800000001</v>
      </c>
      <c r="F66" s="19">
        <v>1.73167033</v>
      </c>
      <c r="G66" s="2">
        <f>H30</f>
        <v>1.8520853E-18</v>
      </c>
      <c r="H66" s="45">
        <f t="shared" si="39"/>
        <v>0.39819916670845468</v>
      </c>
      <c r="I66" s="45">
        <f t="shared" si="39"/>
        <v>0.12045124906349168</v>
      </c>
      <c r="J66" s="123">
        <f t="shared" si="39"/>
        <v>5.6500835349728495</v>
      </c>
      <c r="O66" s="40">
        <v>13.834</v>
      </c>
      <c r="P66" s="87">
        <v>9667.2090000000007</v>
      </c>
      <c r="Q66">
        <v>0.27400000000000002</v>
      </c>
      <c r="R66" s="57">
        <f t="shared" si="40"/>
        <v>5052.8298000000004</v>
      </c>
    </row>
    <row r="67" spans="1:18" x14ac:dyDescent="0.2">
      <c r="A67" s="11">
        <v>2006</v>
      </c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15.0524</v>
      </c>
      <c r="P67" s="90">
        <f>AVERAGE(P62:P66)</f>
        <v>8584.4670000000006</v>
      </c>
      <c r="R67" s="90">
        <f>AVERAGE(R62:R66)</f>
        <v>3946.5106800000003</v>
      </c>
    </row>
    <row r="68" spans="1:18" x14ac:dyDescent="0.2">
      <c r="A68" s="11">
        <v>2006</v>
      </c>
      <c r="C68" s="24" t="s">
        <v>5</v>
      </c>
      <c r="D68" s="19">
        <f>AVERAGE(D62:D66)</f>
        <v>-2.1362775940000001</v>
      </c>
      <c r="E68" s="19">
        <f t="shared" ref="E68:F68" si="41">AVERAGE(E62:E66)</f>
        <v>-1.9429453880000001</v>
      </c>
      <c r="F68" s="19">
        <f t="shared" si="41"/>
        <v>-1.156580868</v>
      </c>
      <c r="G68" s="2">
        <f>GEOMEAN(G62:G66)</f>
        <v>9.0337119060087734E-18</v>
      </c>
      <c r="H68" s="45">
        <f>AVERAGE(H62:H66)</f>
        <v>0.21845210611617949</v>
      </c>
      <c r="I68" s="45">
        <f t="shared" ref="I68:J68" si="42">AVERAGE(I62:I66)</f>
        <v>0.15859582370044323</v>
      </c>
      <c r="J68" s="123">
        <f t="shared" si="42"/>
        <v>1.3399958619283288</v>
      </c>
      <c r="N68" t="s">
        <v>47</v>
      </c>
      <c r="O68" s="90">
        <f>STDEV(O62:O66)</f>
        <v>0.94091381114318839</v>
      </c>
      <c r="P68" s="90">
        <f>STDEV(P62:P66)</f>
        <v>3709.7888898576771</v>
      </c>
      <c r="R68" s="90">
        <f>STDEV(R62:R66)</f>
        <v>3622.3583667645598</v>
      </c>
    </row>
    <row r="69" spans="1:18" x14ac:dyDescent="0.2">
      <c r="A69" s="11">
        <v>2006</v>
      </c>
      <c r="C69" s="24" t="s">
        <v>6</v>
      </c>
      <c r="D69" s="19">
        <f>STDEV(D62:D66)</f>
        <v>1.4277707063134404</v>
      </c>
      <c r="E69" s="19">
        <f t="shared" ref="E69:F69" si="43">STDEV(E62:E66)</f>
        <v>0.50589104067252832</v>
      </c>
      <c r="F69" s="19">
        <f t="shared" si="43"/>
        <v>1.9601721785883537</v>
      </c>
      <c r="H69" s="45">
        <f>STDEV(H62:H66)</f>
        <v>0.20064616369756405</v>
      </c>
      <c r="I69" s="45">
        <f t="shared" ref="I69:J69" si="44">STDEV(I62:I66)</f>
        <v>8.1134621375466592E-2</v>
      </c>
      <c r="J69" s="123">
        <f t="shared" si="44"/>
        <v>2.4203355854673134</v>
      </c>
      <c r="N69" t="s">
        <v>82</v>
      </c>
      <c r="O69" s="89">
        <f>O68/O67</f>
        <v>6.2509221861177508E-2</v>
      </c>
      <c r="P69" s="89">
        <f>P68/P67</f>
        <v>0.43215133681073931</v>
      </c>
      <c r="R69" s="89">
        <f>R68/R67</f>
        <v>0.91786356619325293</v>
      </c>
    </row>
    <row r="70" spans="1:18" ht="17" thickBot="1" x14ac:dyDescent="0.25">
      <c r="A70">
        <v>2006</v>
      </c>
      <c r="C70" s="25" t="s">
        <v>28</v>
      </c>
      <c r="D70" s="20">
        <f>SQRT(EXP(D69^2)-1)</f>
        <v>2.5844353516544079</v>
      </c>
      <c r="E70" s="20">
        <f t="shared" ref="E70:F70" si="45">SQRT(EXP(E69^2)-1)</f>
        <v>0.54005260155314472</v>
      </c>
      <c r="F70" s="20">
        <f t="shared" si="45"/>
        <v>6.7551046603525666</v>
      </c>
      <c r="G70" s="16"/>
      <c r="H70" s="47">
        <f>H69/H68</f>
        <v>0.91849040627172673</v>
      </c>
      <c r="I70" s="47">
        <f t="shared" ref="I70:J70" si="46">I69/I68</f>
        <v>0.5115810711933636</v>
      </c>
      <c r="J70" s="125">
        <f t="shared" si="46"/>
        <v>1.8062261640004735</v>
      </c>
    </row>
    <row r="71" spans="1:18" ht="17" thickBot="1" x14ac:dyDescent="0.25"/>
    <row r="72" spans="1:18" x14ac:dyDescent="0.2">
      <c r="O72" s="8">
        <f>LN(O62)</f>
        <v>2.6792391192480904</v>
      </c>
      <c r="P72" s="91">
        <f>LN(P62)</f>
        <v>9.1158232975806008</v>
      </c>
    </row>
    <row r="73" spans="1:18" x14ac:dyDescent="0.2">
      <c r="D73" s="90"/>
      <c r="E73" s="90"/>
      <c r="F73" s="90"/>
      <c r="O73" s="11">
        <f t="shared" ref="O73:P76" si="47">LN(O63)</f>
        <v>2.7705867195691081</v>
      </c>
      <c r="P73" s="10">
        <f t="shared" si="47"/>
        <v>8.5075094550236088</v>
      </c>
    </row>
    <row r="74" spans="1:18" x14ac:dyDescent="0.2">
      <c r="D74" s="90"/>
      <c r="E74" s="90"/>
      <c r="F74" s="90"/>
      <c r="O74" s="11">
        <f t="shared" si="47"/>
        <v>2.7743371927738982</v>
      </c>
      <c r="P74" s="10">
        <f t="shared" si="47"/>
        <v>8.5610136939147843</v>
      </c>
    </row>
    <row r="75" spans="1:18" x14ac:dyDescent="0.2">
      <c r="D75" s="90"/>
      <c r="E75" s="90"/>
      <c r="F75" s="90"/>
      <c r="O75" s="11">
        <f t="shared" si="47"/>
        <v>2.6985384407296147</v>
      </c>
      <c r="P75" s="10">
        <f t="shared" si="47"/>
        <v>9.5454699218826011</v>
      </c>
    </row>
    <row r="76" spans="1:18" ht="17" thickBot="1" x14ac:dyDescent="0.25">
      <c r="D76" s="90"/>
      <c r="E76" s="90"/>
      <c r="F76" s="90"/>
      <c r="O76" s="15">
        <f t="shared" si="47"/>
        <v>2.6271293301783931</v>
      </c>
      <c r="P76" s="17">
        <f t="shared" si="47"/>
        <v>9.1764949221750385</v>
      </c>
    </row>
    <row r="77" spans="1:18" x14ac:dyDescent="0.2">
      <c r="D77" s="90"/>
      <c r="E77" s="90"/>
      <c r="F77" s="90"/>
      <c r="N77" t="s">
        <v>5</v>
      </c>
      <c r="O77" s="8">
        <f>AVERAGE(O72:O76)</f>
        <v>2.7099661604998206</v>
      </c>
      <c r="P77" s="55">
        <f>AVERAGE(P72:P76)</f>
        <v>8.9812622581153256</v>
      </c>
    </row>
    <row r="78" spans="1:18" x14ac:dyDescent="0.2">
      <c r="N78" t="s">
        <v>6</v>
      </c>
      <c r="O78" s="11">
        <f>STDEV(O72:O76)</f>
        <v>6.2759792620028954E-2</v>
      </c>
      <c r="P78" s="56">
        <f>STDEV(P72:P76)</f>
        <v>0.4403417219789168</v>
      </c>
    </row>
    <row r="79" spans="1:18" ht="17" thickBot="1" x14ac:dyDescent="0.25">
      <c r="N79" t="s">
        <v>28</v>
      </c>
      <c r="O79" s="15">
        <f>SQRT(EXP(O78^2)-1)</f>
        <v>6.2821642797004418E-2</v>
      </c>
      <c r="P79" s="17">
        <f>SQRT(EXP(P78^2)-1)</f>
        <v>0.46257527989050357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9CC8-FB31-3649-9D08-9C3E07E79FDA}">
  <sheetPr codeName="Sheet6">
    <tabColor theme="9" tint="0.39997558519241921"/>
  </sheetPr>
  <dimension ref="A1:AB79"/>
  <sheetViews>
    <sheetView topLeftCell="A20" workbookViewId="0">
      <selection activeCell="R47" sqref="R47:T56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s="8" t="s">
        <v>62</v>
      </c>
      <c r="B1" s="9" t="s">
        <v>11</v>
      </c>
      <c r="C1" s="9" t="s">
        <v>10</v>
      </c>
      <c r="D1" s="9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16</v>
      </c>
      <c r="L1" s="9" t="s">
        <v>49</v>
      </c>
      <c r="M1" s="9" t="s">
        <v>41</v>
      </c>
      <c r="N1" s="9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1" x14ac:dyDescent="0.2">
      <c r="A2">
        <v>2008</v>
      </c>
      <c r="B2" t="s">
        <v>12</v>
      </c>
      <c r="C2" t="s">
        <v>64</v>
      </c>
      <c r="D2" s="94">
        <v>-3.7199</v>
      </c>
      <c r="E2" s="94">
        <v>-6.5907</v>
      </c>
      <c r="F2" s="94">
        <v>2.7443</v>
      </c>
      <c r="H2">
        <v>11.52497</v>
      </c>
      <c r="L2" s="4">
        <f t="shared" ref="L2:L5" si="0">-2*LN(H2/M2) +2*N2</f>
        <v>8.0807813278911045</v>
      </c>
      <c r="M2">
        <v>12</v>
      </c>
      <c r="N2">
        <v>4</v>
      </c>
      <c r="O2">
        <f t="shared" ref="O2:O9" si="1">1/EXP(-0.5*L2)</f>
        <v>56.848547145695896</v>
      </c>
      <c r="P2">
        <f>O2/SUM(O$2:O$9)</f>
        <v>0.1213904115113144</v>
      </c>
      <c r="Q2" s="55">
        <f>O2/(SUM(O$2:O$5))</f>
        <v>0.24643827091968409</v>
      </c>
      <c r="R2" s="4">
        <f>$P2*D2+$P3*D3+$P4*D4+$P5*D5+$P6*D6+$P7*D7+$P8*D8+$P9*D9</f>
        <v>-4.1249477926887277</v>
      </c>
      <c r="S2" s="4">
        <f t="shared" ref="S2:T2" si="2">$P2*E2+$P3*E3+$P4*E4+$P5*E5+$P6*E6+$P7*E7+$P8*E8+$P9*E9</f>
        <v>-6.9729969805966636</v>
      </c>
      <c r="T2" s="4">
        <f t="shared" si="2"/>
        <v>4.4235845421125992</v>
      </c>
      <c r="U2" s="4">
        <v>0.5</v>
      </c>
    </row>
    <row r="3" spans="1:21" x14ac:dyDescent="0.2">
      <c r="A3">
        <v>2008</v>
      </c>
      <c r="B3" t="s">
        <v>12</v>
      </c>
      <c r="C3" t="s">
        <v>65</v>
      </c>
      <c r="D3" s="94">
        <v>-4.1154000000000002</v>
      </c>
      <c r="E3" s="94">
        <v>-6.6393000000000004</v>
      </c>
      <c r="F3" s="94">
        <v>4.7563000000000004</v>
      </c>
      <c r="H3">
        <v>10.452249999999999</v>
      </c>
      <c r="L3" s="4">
        <f t="shared" si="0"/>
        <v>8.2761787670969671</v>
      </c>
      <c r="M3">
        <v>12</v>
      </c>
      <c r="N3">
        <v>4</v>
      </c>
      <c r="O3">
        <f t="shared" si="1"/>
        <v>62.68294390181358</v>
      </c>
      <c r="P3">
        <f t="shared" ref="P3:P9" si="3">O3/SUM(O$2:O$9)</f>
        <v>0.13384877427879677</v>
      </c>
      <c r="Q3" s="56">
        <f t="shared" ref="Q3:Q4" si="4">O3/(SUM(O$2:O$5))</f>
        <v>0.27173036228575015</v>
      </c>
    </row>
    <row r="4" spans="1:21" x14ac:dyDescent="0.2">
      <c r="A4">
        <v>2008</v>
      </c>
      <c r="B4" t="s">
        <v>50</v>
      </c>
      <c r="C4" t="s">
        <v>66</v>
      </c>
      <c r="D4" s="94">
        <v>-3.5896940000000002</v>
      </c>
      <c r="E4" s="94">
        <v>-10.287000000000001</v>
      </c>
      <c r="F4" s="94">
        <v>4.0862999999999996</v>
      </c>
      <c r="H4">
        <v>13.11246</v>
      </c>
      <c r="L4" s="4">
        <f t="shared" si="0"/>
        <v>7.8226874531890926</v>
      </c>
      <c r="M4">
        <v>12</v>
      </c>
      <c r="N4">
        <v>4</v>
      </c>
      <c r="O4">
        <f t="shared" si="1"/>
        <v>49.966047591201864</v>
      </c>
      <c r="P4">
        <f t="shared" si="3"/>
        <v>0.1066940033338941</v>
      </c>
      <c r="Q4" s="56">
        <f t="shared" si="4"/>
        <v>0.21660265725891492</v>
      </c>
      <c r="R4" s="4">
        <f>$Q2*D2+$Q3*D3+$Q4*D4+$Q5*D5</f>
        <v>-3.9774000855009173</v>
      </c>
      <c r="S4" s="4">
        <f t="shared" ref="S4:T4" si="5">$Q2*E2+$Q3*E3+$Q4*E4+$Q5*E5</f>
        <v>-7.5827681904411719</v>
      </c>
      <c r="T4" s="4">
        <f t="shared" si="5"/>
        <v>4.7349166840214023</v>
      </c>
    </row>
    <row r="5" spans="1:21" ht="17" thickBot="1" x14ac:dyDescent="0.25">
      <c r="A5">
        <v>2008</v>
      </c>
      <c r="B5" t="s">
        <v>12</v>
      </c>
      <c r="C5" t="s">
        <v>67</v>
      </c>
      <c r="D5" s="94">
        <v>-4.3918999999999997</v>
      </c>
      <c r="E5" s="94">
        <v>-7.2626999999999997</v>
      </c>
      <c r="F5" s="94">
        <v>7.0922999999999998</v>
      </c>
      <c r="H5" s="49">
        <v>10.70847</v>
      </c>
      <c r="L5" s="4">
        <f t="shared" si="0"/>
        <v>8.2277432653525064</v>
      </c>
      <c r="M5">
        <v>12</v>
      </c>
      <c r="N5">
        <v>4</v>
      </c>
      <c r="O5">
        <f t="shared" si="1"/>
        <v>61.183138244560666</v>
      </c>
      <c r="P5">
        <f t="shared" si="3"/>
        <v>0.13064619417671736</v>
      </c>
      <c r="Q5" s="57">
        <f>O5/(SUM(O$2:O$5))</f>
        <v>0.26522870953565081</v>
      </c>
      <c r="R5" s="4">
        <f>$Q6*D6+$Q7*D7+$Q8*D9+$Q9*D9</f>
        <v>-4.0028263973894713</v>
      </c>
      <c r="S5" s="4">
        <f t="shared" ref="S5:T5" si="6">$Q6*E6+$Q7*E7+$Q8*E9+$Q9*E9</f>
        <v>-6.9169983893979019</v>
      </c>
      <c r="T5" s="4">
        <f t="shared" si="6"/>
        <v>4.4232365577404043</v>
      </c>
    </row>
    <row r="6" spans="1:21" x14ac:dyDescent="0.2">
      <c r="A6">
        <v>2008</v>
      </c>
      <c r="B6" t="s">
        <v>12</v>
      </c>
      <c r="C6" t="s">
        <v>59</v>
      </c>
      <c r="D6" s="94">
        <v>-3.9716772624007399</v>
      </c>
      <c r="E6" s="94">
        <v>-6.6279668776649503</v>
      </c>
      <c r="F6" s="94">
        <v>5.7092830157006302</v>
      </c>
      <c r="H6">
        <v>10.55747</v>
      </c>
      <c r="L6" s="4">
        <f>-2*LN(H6/M6) +2*N6</f>
        <v>8.2561459670957795</v>
      </c>
      <c r="M6">
        <v>12</v>
      </c>
      <c r="N6">
        <v>4</v>
      </c>
      <c r="O6">
        <f t="shared" si="1"/>
        <v>62.058220425701499</v>
      </c>
      <c r="P6">
        <f t="shared" si="3"/>
        <v>0.13251478346190451</v>
      </c>
      <c r="Q6" s="55">
        <f>O6/SUM(O$6:O$9)</f>
        <v>0.26115372355955996</v>
      </c>
    </row>
    <row r="7" spans="1:21" x14ac:dyDescent="0.2">
      <c r="A7">
        <v>2008</v>
      </c>
      <c r="B7" t="s">
        <v>12</v>
      </c>
      <c r="C7" t="s">
        <v>57</v>
      </c>
      <c r="D7" s="94">
        <v>-4.0791749060637601</v>
      </c>
      <c r="E7" s="94">
        <v>-6.0045268972424601</v>
      </c>
      <c r="F7" s="94">
        <v>2.58979169693241</v>
      </c>
      <c r="H7">
        <v>10.449339999999999</v>
      </c>
      <c r="L7" s="4">
        <f t="shared" ref="L7:L9" si="7">-2*LN(H7/M7) +2*N7</f>
        <v>8.2767356625329214</v>
      </c>
      <c r="M7">
        <v>12</v>
      </c>
      <c r="N7">
        <v>4</v>
      </c>
      <c r="O7">
        <f t="shared" si="1"/>
        <v>62.700400254727164</v>
      </c>
      <c r="P7">
        <f t="shared" si="3"/>
        <v>0.1338860493538877</v>
      </c>
      <c r="Q7" s="56">
        <f t="shared" ref="Q7:Q9" si="8">O7/SUM(O$6:O$9)</f>
        <v>0.26385614803120078</v>
      </c>
    </row>
    <row r="8" spans="1:21" x14ac:dyDescent="0.2">
      <c r="A8">
        <v>2008</v>
      </c>
      <c r="B8" t="s">
        <v>50</v>
      </c>
      <c r="C8" t="s">
        <v>58</v>
      </c>
      <c r="D8" s="94">
        <v>-5.21308759100706</v>
      </c>
      <c r="E8" s="94">
        <v>-5.0873383990127401</v>
      </c>
      <c r="F8" s="94">
        <v>3.3290186991072401</v>
      </c>
      <c r="H8">
        <v>12.83779</v>
      </c>
      <c r="L8" s="4">
        <f t="shared" si="7"/>
        <v>7.8650269694406312</v>
      </c>
      <c r="M8">
        <v>12</v>
      </c>
      <c r="N8">
        <v>4</v>
      </c>
      <c r="O8">
        <f t="shared" si="1"/>
        <v>51.03509251964168</v>
      </c>
      <c r="P8">
        <f t="shared" si="3"/>
        <v>0.10897676710364891</v>
      </c>
      <c r="Q8" s="56">
        <f t="shared" si="8"/>
        <v>0.21476613980041326</v>
      </c>
    </row>
    <row r="9" spans="1:21" ht="17" thickBot="1" x14ac:dyDescent="0.25">
      <c r="A9">
        <v>2008</v>
      </c>
      <c r="B9" t="s">
        <v>12</v>
      </c>
      <c r="C9" t="s">
        <v>60</v>
      </c>
      <c r="D9" s="94">
        <v>-3.9775410070194002</v>
      </c>
      <c r="E9" s="94">
        <v>-7.5827866862676396</v>
      </c>
      <c r="F9" s="94">
        <v>4.7346322449073304</v>
      </c>
      <c r="H9">
        <v>10.595190000000001</v>
      </c>
      <c r="L9" s="4">
        <f t="shared" si="7"/>
        <v>8.2490130504825476</v>
      </c>
      <c r="M9">
        <v>12</v>
      </c>
      <c r="N9">
        <v>4</v>
      </c>
      <c r="O9">
        <f t="shared" si="1"/>
        <v>61.837286579828287</v>
      </c>
      <c r="P9">
        <f t="shared" si="3"/>
        <v>0.13204301677983624</v>
      </c>
      <c r="Q9" s="57">
        <f t="shared" si="8"/>
        <v>0.26022398860882606</v>
      </c>
    </row>
    <row r="10" spans="1:21" x14ac:dyDescent="0.2">
      <c r="K10" s="2"/>
      <c r="L10" s="4"/>
    </row>
    <row r="11" spans="1:21" x14ac:dyDescent="0.2">
      <c r="H11" s="2"/>
      <c r="K11" s="2"/>
      <c r="L11" s="2"/>
    </row>
    <row r="12" spans="1:21" x14ac:dyDescent="0.2">
      <c r="A12">
        <v>2008</v>
      </c>
      <c r="B12" t="s">
        <v>19</v>
      </c>
      <c r="C12" t="s">
        <v>8</v>
      </c>
      <c r="D12" s="94">
        <v>-5.0704120000000001</v>
      </c>
      <c r="E12" s="94">
        <v>-4.7324849999999996</v>
      </c>
      <c r="F12" s="94">
        <v>1.7610589999999999</v>
      </c>
      <c r="G12" s="94">
        <v>0.20177600000000001</v>
      </c>
      <c r="H12" s="2">
        <v>12.690020000000001</v>
      </c>
      <c r="I12" s="7">
        <v>0.58894999999999997</v>
      </c>
      <c r="K12" s="4"/>
      <c r="L12" s="4">
        <f t="shared" ref="L12:L19" si="9">-2*LN(H12/M12) +2*N12</f>
        <v>9.8881815840376337</v>
      </c>
      <c r="M12">
        <v>12</v>
      </c>
      <c r="N12">
        <v>5</v>
      </c>
      <c r="O12">
        <f>1/EXP(-0.5*L12)</f>
        <v>140.34319167589331</v>
      </c>
      <c r="P12">
        <f>O12/SUM(O$12:O$19)</f>
        <v>0.12539812442144405</v>
      </c>
      <c r="R12">
        <f>$P12*D12</f>
        <v>-0.63582015484398302</v>
      </c>
      <c r="S12">
        <f t="shared" ref="S12:U19" si="10">$P12*E12</f>
        <v>-0.59344474285261761</v>
      </c>
      <c r="T12">
        <f t="shared" si="10"/>
        <v>0.22083349559550383</v>
      </c>
      <c r="U12">
        <f t="shared" si="10"/>
        <v>2.5302331953261294E-2</v>
      </c>
    </row>
    <row r="13" spans="1:21" x14ac:dyDescent="0.2">
      <c r="A13">
        <v>2008</v>
      </c>
      <c r="B13" t="s">
        <v>19</v>
      </c>
      <c r="C13" t="s">
        <v>32</v>
      </c>
      <c r="D13" s="94">
        <v>-5.0431720000000002</v>
      </c>
      <c r="E13" s="94">
        <v>-4.6428770000000004</v>
      </c>
      <c r="F13" s="94">
        <v>3.155646</v>
      </c>
      <c r="G13" s="94">
        <v>0.20001630000000001</v>
      </c>
      <c r="H13" s="2">
        <v>12.683920000000001</v>
      </c>
      <c r="K13" s="4"/>
      <c r="L13" s="4">
        <f>-2*LN(H14/M13) +2*N13</f>
        <v>9.8647901825757938</v>
      </c>
      <c r="M13">
        <v>12</v>
      </c>
      <c r="N13">
        <v>5</v>
      </c>
      <c r="O13">
        <f t="shared" ref="O13:O19" si="11">1/EXP(-0.5*L13)</f>
        <v>138.7113411258797</v>
      </c>
      <c r="P13">
        <f t="shared" ref="P13:P19" si="12">O13/SUM(O$12:O$19)</f>
        <v>0.1239400487152824</v>
      </c>
      <c r="R13">
        <f t="shared" ref="R13:R19" si="13">$P13*D13</f>
        <v>-0.62505098335954823</v>
      </c>
      <c r="S13">
        <f t="shared" si="10"/>
        <v>-0.57543840155906423</v>
      </c>
      <c r="T13">
        <f t="shared" si="10"/>
        <v>0.39111091896818606</v>
      </c>
      <c r="U13">
        <f t="shared" si="10"/>
        <v>2.479002996585054E-2</v>
      </c>
    </row>
    <row r="14" spans="1:21" x14ac:dyDescent="0.2">
      <c r="A14">
        <v>2008</v>
      </c>
      <c r="B14" t="s">
        <v>20</v>
      </c>
      <c r="C14" t="s">
        <v>8</v>
      </c>
      <c r="D14" s="94">
        <v>-5.1551770000000001</v>
      </c>
      <c r="E14" s="94">
        <v>-4.7909329999999999</v>
      </c>
      <c r="F14" s="94">
        <v>6.6486780000000003</v>
      </c>
      <c r="G14" s="94">
        <v>0.20101069999999999</v>
      </c>
      <c r="H14" s="2">
        <v>12.839309999999999</v>
      </c>
      <c r="I14" s="7">
        <v>0.59684499999999996</v>
      </c>
      <c r="K14" s="4"/>
      <c r="L14" s="4">
        <f>-2*LN(H15/M14) +2*N14</f>
        <v>9.8844891769454257</v>
      </c>
      <c r="M14">
        <v>12</v>
      </c>
      <c r="N14">
        <v>5</v>
      </c>
      <c r="O14">
        <f t="shared" si="11"/>
        <v>140.08432860823365</v>
      </c>
      <c r="P14">
        <f t="shared" si="12"/>
        <v>0.12516682753572503</v>
      </c>
      <c r="R14">
        <f t="shared" si="13"/>
        <v>-0.64525715047513632</v>
      </c>
      <c r="S14">
        <f t="shared" si="10"/>
        <v>-0.59966588454621372</v>
      </c>
      <c r="T14">
        <f t="shared" si="10"/>
        <v>0.83219393256656926</v>
      </c>
      <c r="U14">
        <f t="shared" si="10"/>
        <v>2.5159871619735361E-2</v>
      </c>
    </row>
    <row r="15" spans="1:21" x14ac:dyDescent="0.2">
      <c r="A15">
        <v>2008</v>
      </c>
      <c r="B15" t="s">
        <v>20</v>
      </c>
      <c r="C15" t="s">
        <v>31</v>
      </c>
      <c r="D15" s="94">
        <v>-5.0889090000000001</v>
      </c>
      <c r="E15" s="94">
        <v>-4.7760160000000003</v>
      </c>
      <c r="F15" s="94">
        <v>5.2487440000000003</v>
      </c>
      <c r="G15" s="94">
        <v>0.2006867</v>
      </c>
      <c r="H15" s="2">
        <v>12.713469999999999</v>
      </c>
      <c r="K15" s="4"/>
      <c r="L15" s="4">
        <f t="shared" si="9"/>
        <v>9.8844891769454257</v>
      </c>
      <c r="M15">
        <v>12</v>
      </c>
      <c r="N15">
        <v>5</v>
      </c>
      <c r="O15">
        <f t="shared" si="11"/>
        <v>140.08432860823365</v>
      </c>
      <c r="P15">
        <f t="shared" si="12"/>
        <v>0.12516682753572503</v>
      </c>
      <c r="R15">
        <f t="shared" si="13"/>
        <v>-0.63696259514799891</v>
      </c>
      <c r="S15">
        <f t="shared" si="10"/>
        <v>-0.59779877097986334</v>
      </c>
      <c r="T15">
        <f t="shared" si="10"/>
        <v>0.65696863502717151</v>
      </c>
      <c r="U15">
        <f t="shared" si="10"/>
        <v>2.5119317567613788E-2</v>
      </c>
    </row>
    <row r="16" spans="1:21" x14ac:dyDescent="0.2">
      <c r="A16">
        <v>2008</v>
      </c>
      <c r="B16" t="s">
        <v>29</v>
      </c>
      <c r="C16" t="s">
        <v>8</v>
      </c>
      <c r="D16" s="94">
        <v>-4.9973190000000001</v>
      </c>
      <c r="E16" s="94">
        <v>-4.6011620000000004</v>
      </c>
      <c r="F16" s="94">
        <v>1.9092199999999999</v>
      </c>
      <c r="G16" s="94">
        <v>0.20024110000000001</v>
      </c>
      <c r="H16" s="2">
        <v>12.606780000000001</v>
      </c>
      <c r="I16" s="52">
        <v>0.59186499999999997</v>
      </c>
      <c r="K16" s="4"/>
      <c r="L16" s="4">
        <f t="shared" si="9"/>
        <v>9.9013437706276033</v>
      </c>
      <c r="M16">
        <v>12</v>
      </c>
      <c r="N16">
        <v>5</v>
      </c>
      <c r="O16">
        <f t="shared" si="11"/>
        <v>141.26984917884812</v>
      </c>
      <c r="P16">
        <f t="shared" si="12"/>
        <v>0.12622610269002971</v>
      </c>
      <c r="R16">
        <f t="shared" si="13"/>
        <v>-0.63079210126883656</v>
      </c>
      <c r="S16">
        <f t="shared" si="10"/>
        <v>-0.58078674710546252</v>
      </c>
      <c r="T16">
        <f t="shared" si="10"/>
        <v>0.2409933997778585</v>
      </c>
      <c r="U16">
        <f t="shared" si="10"/>
        <v>2.527565365136451E-2</v>
      </c>
    </row>
    <row r="17" spans="1:28" x14ac:dyDescent="0.2">
      <c r="A17">
        <v>2008</v>
      </c>
      <c r="B17" t="s">
        <v>29</v>
      </c>
      <c r="C17" t="s">
        <v>31</v>
      </c>
      <c r="D17" s="94">
        <v>-5.0811780000000004</v>
      </c>
      <c r="E17" s="94">
        <v>-4.7724989999999998</v>
      </c>
      <c r="F17" s="94">
        <v>3.5820850000000002</v>
      </c>
      <c r="G17" s="94">
        <v>0.2006841</v>
      </c>
      <c r="H17" s="2">
        <v>12.698499999999999</v>
      </c>
      <c r="K17" s="4"/>
      <c r="L17" s="4">
        <f t="shared" si="9"/>
        <v>9.886845547070477</v>
      </c>
      <c r="M17">
        <v>12</v>
      </c>
      <c r="N17">
        <v>5</v>
      </c>
      <c r="O17">
        <f t="shared" si="11"/>
        <v>140.24947113682083</v>
      </c>
      <c r="P17">
        <f t="shared" si="12"/>
        <v>0.12531438412966989</v>
      </c>
      <c r="R17">
        <f t="shared" si="13"/>
        <v>-0.63674469172322778</v>
      </c>
      <c r="S17">
        <f t="shared" si="10"/>
        <v>-0.59806277294446542</v>
      </c>
      <c r="T17">
        <f t="shared" si="10"/>
        <v>0.44888677567512858</v>
      </c>
      <c r="U17">
        <f t="shared" si="10"/>
        <v>2.5148604396117085E-2</v>
      </c>
    </row>
    <row r="18" spans="1:28" x14ac:dyDescent="0.2">
      <c r="A18">
        <v>2008</v>
      </c>
      <c r="B18" t="s">
        <v>30</v>
      </c>
      <c r="C18" t="s">
        <v>8</v>
      </c>
      <c r="D18" s="94">
        <v>-5.1536559999999998</v>
      </c>
      <c r="E18" s="94">
        <v>-4.7549330000000003</v>
      </c>
      <c r="F18" s="94">
        <v>7.6784160000000004</v>
      </c>
      <c r="G18" s="94">
        <v>0.20017750000000001</v>
      </c>
      <c r="H18" s="2">
        <v>12.85242</v>
      </c>
      <c r="I18" s="52">
        <v>0.5917</v>
      </c>
      <c r="K18" s="4"/>
      <c r="L18" s="4">
        <f t="shared" si="9"/>
        <v>9.8627490586595954</v>
      </c>
      <c r="M18">
        <v>12</v>
      </c>
      <c r="N18">
        <v>5</v>
      </c>
      <c r="O18">
        <f t="shared" si="11"/>
        <v>138.56984982057233</v>
      </c>
      <c r="P18">
        <f t="shared" si="12"/>
        <v>0.12381362473920196</v>
      </c>
      <c r="R18">
        <f t="shared" si="13"/>
        <v>-0.63809283001893657</v>
      </c>
      <c r="S18">
        <f t="shared" si="10"/>
        <v>-0.58872549012204778</v>
      </c>
      <c r="T18">
        <f t="shared" si="10"/>
        <v>0.9506925172154842</v>
      </c>
      <c r="U18">
        <f t="shared" si="10"/>
        <v>2.4784701866231603E-2</v>
      </c>
    </row>
    <row r="19" spans="1:28" ht="17" thickBot="1" x14ac:dyDescent="0.25">
      <c r="A19" s="15">
        <v>2008</v>
      </c>
      <c r="B19" s="16" t="s">
        <v>30</v>
      </c>
      <c r="C19" s="16" t="s">
        <v>31</v>
      </c>
      <c r="D19" s="111">
        <v>-5.0985519999999998</v>
      </c>
      <c r="E19" s="111">
        <v>-4.7761630000000004</v>
      </c>
      <c r="F19" s="111">
        <v>6.2445589999999997</v>
      </c>
      <c r="G19" s="111">
        <v>0.20066249999999999</v>
      </c>
      <c r="H19" s="16">
        <v>12.733079999999999</v>
      </c>
      <c r="I19" s="16"/>
      <c r="J19" s="16"/>
      <c r="K19" s="65"/>
      <c r="L19" s="65">
        <f t="shared" si="9"/>
        <v>9.8814066366589053</v>
      </c>
      <c r="M19" s="16">
        <v>12</v>
      </c>
      <c r="N19" s="16">
        <v>5</v>
      </c>
      <c r="O19" s="16">
        <f t="shared" si="11"/>
        <v>139.86858711567976</v>
      </c>
      <c r="P19" s="16">
        <f t="shared" si="12"/>
        <v>0.12497406023292192</v>
      </c>
      <c r="R19">
        <f t="shared" si="13"/>
        <v>-0.63718674474868442</v>
      </c>
      <c r="S19">
        <f t="shared" si="10"/>
        <v>-0.59689648244425308</v>
      </c>
      <c r="T19">
        <f t="shared" si="10"/>
        <v>0.78040789259403465</v>
      </c>
      <c r="U19">
        <f t="shared" si="10"/>
        <v>2.5077607361488691E-2</v>
      </c>
    </row>
    <row r="20" spans="1:28" x14ac:dyDescent="0.2">
      <c r="A20" s="11"/>
      <c r="I20" s="7"/>
      <c r="R20" t="s">
        <v>43</v>
      </c>
    </row>
    <row r="21" spans="1:28" x14ac:dyDescent="0.2">
      <c r="A21" s="11">
        <v>2008</v>
      </c>
      <c r="B21" t="s">
        <v>33</v>
      </c>
      <c r="I21" s="7"/>
      <c r="Q21" s="1" t="s">
        <v>5</v>
      </c>
      <c r="R21" s="12">
        <f>SUM(R12:R19)</f>
        <v>-5.0859072515863515</v>
      </c>
      <c r="S21" s="12">
        <f t="shared" ref="S21:U21" si="14">SUM(S12:S19)</f>
        <v>-4.7308192925539885</v>
      </c>
      <c r="T21" s="12">
        <f t="shared" si="14"/>
        <v>4.5220875674199368</v>
      </c>
      <c r="U21" s="12">
        <f t="shared" si="14"/>
        <v>0.20065811838166286</v>
      </c>
    </row>
    <row r="22" spans="1:28" x14ac:dyDescent="0.2">
      <c r="A22" s="11">
        <v>2008</v>
      </c>
      <c r="B22" t="s">
        <v>13</v>
      </c>
      <c r="C22" t="s">
        <v>8</v>
      </c>
      <c r="D22">
        <v>-2.9687933000000002</v>
      </c>
      <c r="E22" s="49">
        <v>-1.5324846000000001</v>
      </c>
      <c r="F22" s="49">
        <v>1.5299133</v>
      </c>
      <c r="G22" s="49">
        <v>0.21166979999999999</v>
      </c>
      <c r="H22" s="49">
        <v>0.54214929999999995</v>
      </c>
      <c r="I22" s="7">
        <v>0.57437000000000005</v>
      </c>
      <c r="J22" s="4"/>
      <c r="K22" s="4"/>
      <c r="L22" s="4">
        <f t="shared" ref="L22:L24" si="15">-2*LN(H22/M22) +2*N22</f>
        <v>15.618876863113167</v>
      </c>
      <c r="M22">
        <v>9</v>
      </c>
      <c r="N22">
        <v>5</v>
      </c>
      <c r="O22">
        <f>1/EXP(-0.5*L22)</f>
        <v>2463.7464844521423</v>
      </c>
      <c r="P22">
        <f>O22/SUM(O$22:O$24)</f>
        <v>3.7834936913515292E-10</v>
      </c>
      <c r="Q22" s="1" t="s">
        <v>6</v>
      </c>
      <c r="R22" s="12">
        <f>STDEV(D12:D19)</f>
        <v>5.2771182402187956E-2</v>
      </c>
      <c r="S22" s="12">
        <f t="shared" ref="S22:U22" si="16">STDEV(E12:E19)</f>
        <v>7.0283835597423794E-2</v>
      </c>
      <c r="T22" s="12">
        <f t="shared" si="16"/>
        <v>2.24182713471059</v>
      </c>
      <c r="U22" s="12">
        <f t="shared" si="16"/>
        <v>5.5963008684946683E-4</v>
      </c>
    </row>
    <row r="23" spans="1:28" x14ac:dyDescent="0.2">
      <c r="A23">
        <v>2008</v>
      </c>
      <c r="B23" t="s">
        <v>13</v>
      </c>
      <c r="C23" t="s">
        <v>31</v>
      </c>
      <c r="D23">
        <v>-2.9639457999999999</v>
      </c>
      <c r="E23" s="49">
        <v>-1.4366327999999999</v>
      </c>
      <c r="F23">
        <v>1.2192597000000001</v>
      </c>
      <c r="G23" s="49">
        <v>0.34126020000000001</v>
      </c>
      <c r="H23">
        <v>0.54750940000000003</v>
      </c>
      <c r="J23" s="4"/>
      <c r="K23" s="4"/>
      <c r="L23" s="4">
        <f t="shared" si="15"/>
        <v>15.599200451650628</v>
      </c>
      <c r="M23">
        <v>9</v>
      </c>
      <c r="N23">
        <v>5</v>
      </c>
      <c r="O23">
        <f>1/EXP(-0.5*L23)</f>
        <v>2439.626482984931</v>
      </c>
      <c r="P23">
        <f t="shared" ref="P23:P24" si="17">O23/SUM(O$22:O$24)</f>
        <v>3.7464534057691931E-10</v>
      </c>
      <c r="Q23" s="1" t="s">
        <v>28</v>
      </c>
      <c r="R23" s="12">
        <f>SQRT(EXP(R22^2)-1)</f>
        <v>5.2807942992716066E-2</v>
      </c>
      <c r="S23" s="12">
        <f t="shared" ref="S23:U23" si="18">SQRT(EXP(S22^2)-1)</f>
        <v>7.0370722320343609E-2</v>
      </c>
      <c r="T23" s="12">
        <f t="shared" si="18"/>
        <v>12.300014263644917</v>
      </c>
      <c r="U23" s="129">
        <f t="shared" si="18"/>
        <v>5.5963013073570544E-4</v>
      </c>
    </row>
    <row r="24" spans="1:28" ht="17" thickBot="1" x14ac:dyDescent="0.25">
      <c r="A24" s="59">
        <v>2008</v>
      </c>
      <c r="B24" s="59" t="s">
        <v>13</v>
      </c>
      <c r="C24" s="59" t="s">
        <v>72</v>
      </c>
      <c r="D24" s="59">
        <v>-4.3574760000000001</v>
      </c>
      <c r="E24" s="59">
        <v>-2.581944</v>
      </c>
      <c r="F24" s="59">
        <v>1.6805099999999999</v>
      </c>
      <c r="G24" s="59"/>
      <c r="H24" s="61">
        <v>2.5153369999999999E-11</v>
      </c>
      <c r="I24" s="7"/>
      <c r="J24" s="4"/>
      <c r="K24" s="4"/>
      <c r="L24" s="4">
        <f t="shared" si="15"/>
        <v>59.009283042007439</v>
      </c>
      <c r="M24">
        <v>3</v>
      </c>
      <c r="N24">
        <v>4</v>
      </c>
      <c r="O24">
        <f>1/EXP(-0.5*L24)</f>
        <v>6511829233992.6211</v>
      </c>
      <c r="P24">
        <f t="shared" si="17"/>
        <v>0.99999999924700533</v>
      </c>
      <c r="Q24" s="1"/>
      <c r="R24" s="4"/>
      <c r="S24" s="4"/>
      <c r="T24" s="4"/>
      <c r="U24" s="4"/>
    </row>
    <row r="25" spans="1:28" ht="17" thickTop="1" x14ac:dyDescent="0.2">
      <c r="A25">
        <v>2008</v>
      </c>
      <c r="B25" t="s">
        <v>13</v>
      </c>
      <c r="C25" t="s">
        <v>71</v>
      </c>
      <c r="D25">
        <v>-4.3608817000000002</v>
      </c>
      <c r="E25">
        <v>-2.3300714999999999</v>
      </c>
      <c r="F25">
        <v>1.7390331999999999</v>
      </c>
      <c r="G25" s="4"/>
      <c r="H25" s="2">
        <v>2.3800416000000001E-21</v>
      </c>
      <c r="I25" s="7"/>
      <c r="Q25" s="1"/>
      <c r="R25" s="4"/>
      <c r="S25" s="4"/>
      <c r="T25" s="4"/>
      <c r="U25" s="4"/>
    </row>
    <row r="26" spans="1:28" x14ac:dyDescent="0.2">
      <c r="A26" s="11"/>
      <c r="I26" s="7"/>
      <c r="Q26" s="1"/>
      <c r="R26" s="4"/>
      <c r="S26" s="4"/>
      <c r="T26" s="4"/>
      <c r="U26" s="4"/>
    </row>
    <row r="27" spans="1:28" x14ac:dyDescent="0.2">
      <c r="A27" s="11">
        <v>2008</v>
      </c>
      <c r="B27" t="s">
        <v>14</v>
      </c>
      <c r="C27" t="s">
        <v>8</v>
      </c>
      <c r="D27">
        <v>-1.120404</v>
      </c>
      <c r="E27">
        <v>-1.1739515</v>
      </c>
      <c r="F27">
        <v>2.0885826000000001</v>
      </c>
      <c r="G27">
        <v>0.2082521</v>
      </c>
      <c r="H27">
        <v>38.130740000000003</v>
      </c>
      <c r="I27" s="7"/>
      <c r="K27" s="4"/>
      <c r="L27" s="4">
        <f t="shared" ref="L27:L29" si="19">-2*LN(H27/M27) +2*N27</f>
        <v>7.112407592728438</v>
      </c>
      <c r="M27">
        <v>9</v>
      </c>
      <c r="N27">
        <v>5</v>
      </c>
      <c r="O27">
        <f>1/EXP(-0.5*L27)</f>
        <v>35.029963539212446</v>
      </c>
      <c r="P27">
        <f>O27/SUM(O$27:O$29)</f>
        <v>4.697003601724432E-11</v>
      </c>
      <c r="Q27" s="1"/>
      <c r="R27" s="50"/>
      <c r="W27" s="50"/>
      <c r="X27" s="49"/>
      <c r="Y27" s="49"/>
      <c r="Z27" s="49"/>
      <c r="AA27" s="49"/>
      <c r="AB27" s="49"/>
    </row>
    <row r="28" spans="1:28" x14ac:dyDescent="0.2">
      <c r="A28">
        <v>2008</v>
      </c>
      <c r="B28" t="s">
        <v>14</v>
      </c>
      <c r="C28" t="s">
        <v>31</v>
      </c>
      <c r="D28">
        <v>-1.088211</v>
      </c>
      <c r="E28">
        <v>-1.0425770000000001</v>
      </c>
      <c r="F28">
        <v>1.604555</v>
      </c>
      <c r="G28">
        <v>0.356796</v>
      </c>
      <c r="H28">
        <v>37.380949999999999</v>
      </c>
      <c r="I28" s="7"/>
      <c r="K28" s="4"/>
      <c r="L28" s="4">
        <f t="shared" si="19"/>
        <v>7.1521267219430067</v>
      </c>
      <c r="M28">
        <v>9</v>
      </c>
      <c r="N28">
        <v>5</v>
      </c>
      <c r="O28">
        <f>1/EXP(-0.5*L28)</f>
        <v>35.732597270085144</v>
      </c>
      <c r="P28">
        <f>O28/SUM(O$27:O$29)</f>
        <v>4.7912164649752834E-11</v>
      </c>
      <c r="R28" s="50"/>
      <c r="V28" s="94"/>
      <c r="W28" s="50"/>
      <c r="X28" s="49"/>
      <c r="Y28" s="49"/>
      <c r="Z28" s="49"/>
      <c r="AA28" s="49"/>
      <c r="AB28" s="49"/>
    </row>
    <row r="29" spans="1:28" ht="17" thickBot="1" x14ac:dyDescent="0.25">
      <c r="A29" s="59">
        <v>2008</v>
      </c>
      <c r="B29" s="59" t="s">
        <v>14</v>
      </c>
      <c r="C29" s="59" t="s">
        <v>72</v>
      </c>
      <c r="D29" s="59">
        <v>-0.55703449999999999</v>
      </c>
      <c r="E29" s="59">
        <v>-0.90389450000000005</v>
      </c>
      <c r="F29" s="59">
        <v>1.0682554</v>
      </c>
      <c r="G29" s="59"/>
      <c r="H29" s="61">
        <v>2.1962429999999999E-10</v>
      </c>
      <c r="I29" s="7"/>
      <c r="K29" s="4"/>
      <c r="L29" s="4">
        <f t="shared" si="19"/>
        <v>54.675430090690945</v>
      </c>
      <c r="M29">
        <v>3</v>
      </c>
      <c r="N29">
        <v>4</v>
      </c>
      <c r="O29">
        <f>1/EXP(-0.5*L29)</f>
        <v>745793840205.44543</v>
      </c>
      <c r="P29">
        <f t="shared" ref="P29" si="20">O29/SUM(O$27:O$29)</f>
        <v>0.99999999990511779</v>
      </c>
      <c r="Q29" s="50"/>
      <c r="R29" s="50"/>
      <c r="V29" s="94"/>
      <c r="W29" s="50"/>
      <c r="X29" s="49"/>
      <c r="Y29" s="49"/>
      <c r="Z29" s="49"/>
      <c r="AA29" s="49"/>
      <c r="AB29" s="49"/>
    </row>
    <row r="30" spans="1:28" ht="17" thickTop="1" x14ac:dyDescent="0.2">
      <c r="A30">
        <v>2008</v>
      </c>
      <c r="B30" t="s">
        <v>14</v>
      </c>
      <c r="C30" t="s">
        <v>71</v>
      </c>
      <c r="D30">
        <v>-0.50895319999999999</v>
      </c>
      <c r="E30">
        <v>-0.92459800999999997</v>
      </c>
      <c r="F30">
        <v>0.94084561</v>
      </c>
      <c r="H30" s="2">
        <v>1.6045964E-19</v>
      </c>
      <c r="I30" s="7"/>
      <c r="Q30" s="50"/>
      <c r="R30" s="50"/>
      <c r="V30" s="94"/>
      <c r="W30" s="50"/>
      <c r="X30" s="49"/>
      <c r="Y30" s="49"/>
      <c r="Z30" s="49"/>
      <c r="AA30" s="49"/>
      <c r="AB30" s="49"/>
    </row>
    <row r="31" spans="1:28" x14ac:dyDescent="0.2">
      <c r="A31" s="11"/>
      <c r="I31" s="7"/>
      <c r="Q31" s="50"/>
      <c r="R31" s="50"/>
      <c r="V31" s="94"/>
    </row>
    <row r="32" spans="1:28" x14ac:dyDescent="0.2">
      <c r="A32" s="11">
        <v>2008</v>
      </c>
      <c r="B32" t="s">
        <v>24</v>
      </c>
      <c r="C32" t="s">
        <v>36</v>
      </c>
      <c r="D32" s="94">
        <v>-3.8510070000000001</v>
      </c>
      <c r="E32" s="94">
        <v>-2.9862850000000001</v>
      </c>
      <c r="F32" s="94">
        <v>1.8518600000000001</v>
      </c>
      <c r="H32" s="2">
        <v>8.0747639999999995E-5</v>
      </c>
      <c r="I32" s="7"/>
      <c r="L32" s="4">
        <f t="shared" ref="L32:L35" si="21">-2*LN(H32/M32) +2*N32</f>
        <v>29.045588221925797</v>
      </c>
      <c r="M32">
        <v>3</v>
      </c>
      <c r="N32">
        <v>4</v>
      </c>
      <c r="O32">
        <f t="shared" ref="O32:O35" si="22">1/EXP(-0.5*L32)</f>
        <v>2028473.5268972919</v>
      </c>
      <c r="P32">
        <f>O32/SUM(O$32:$O$35)</f>
        <v>4.7766004449146779E-7</v>
      </c>
      <c r="Q32" s="50"/>
      <c r="R32" s="50"/>
    </row>
    <row r="33" spans="1:21" x14ac:dyDescent="0.2">
      <c r="A33" s="11">
        <v>2008</v>
      </c>
      <c r="B33" t="s">
        <v>24</v>
      </c>
      <c r="C33" t="s">
        <v>35</v>
      </c>
      <c r="D33" s="94">
        <v>-4.558961</v>
      </c>
      <c r="E33" s="94">
        <v>-4.0269870000000001</v>
      </c>
      <c r="F33" s="94">
        <v>6.5895780000000004</v>
      </c>
      <c r="H33" s="2">
        <v>6.8715900000000003E-3</v>
      </c>
      <c r="I33" s="7"/>
      <c r="K33" s="4"/>
      <c r="L33" s="4">
        <f t="shared" si="21"/>
        <v>20.157944094292603</v>
      </c>
      <c r="M33">
        <v>3</v>
      </c>
      <c r="N33">
        <v>4</v>
      </c>
      <c r="O33">
        <f t="shared" si="22"/>
        <v>23836.470176397703</v>
      </c>
      <c r="P33">
        <f>O33/SUM(O$32:$O$35)</f>
        <v>5.6129543984697852E-9</v>
      </c>
      <c r="Q33" s="50"/>
      <c r="R33" s="50"/>
    </row>
    <row r="34" spans="1:21" x14ac:dyDescent="0.2">
      <c r="A34" s="11">
        <v>2008</v>
      </c>
      <c r="B34" t="s">
        <v>24</v>
      </c>
      <c r="C34" s="3" t="s">
        <v>45</v>
      </c>
      <c r="D34" s="94">
        <v>-3.7868110000000001</v>
      </c>
      <c r="E34" s="94">
        <v>-2.8806259999999999</v>
      </c>
      <c r="F34" s="94">
        <v>4.3977469999999999</v>
      </c>
      <c r="H34" s="2">
        <v>3.856994E-11</v>
      </c>
      <c r="I34" s="7"/>
      <c r="K34" s="4"/>
      <c r="L34" s="4">
        <f t="shared" si="21"/>
        <v>58.154320375981804</v>
      </c>
      <c r="M34">
        <v>3</v>
      </c>
      <c r="N34">
        <v>4</v>
      </c>
      <c r="O34">
        <f t="shared" si="22"/>
        <v>4246686671004.2241</v>
      </c>
      <c r="P34">
        <f>O34/SUM(O$32:$O$35)</f>
        <v>0.99999951555488509</v>
      </c>
      <c r="Q34" s="50"/>
      <c r="R34" s="50"/>
    </row>
    <row r="35" spans="1:21" ht="17" thickBot="1" x14ac:dyDescent="0.25">
      <c r="A35" s="58">
        <v>2008</v>
      </c>
      <c r="B35" s="59" t="s">
        <v>24</v>
      </c>
      <c r="C35" s="59" t="s">
        <v>61</v>
      </c>
      <c r="D35" s="104">
        <v>-4.6758069999999998</v>
      </c>
      <c r="E35" s="104">
        <v>-4.2346789999999999</v>
      </c>
      <c r="F35" s="104">
        <v>9.0631029999999999</v>
      </c>
      <c r="G35" s="59"/>
      <c r="H35" s="61">
        <v>5.4843719999999999E-2</v>
      </c>
      <c r="I35" s="7"/>
      <c r="K35" s="4"/>
      <c r="L35" s="4">
        <f t="shared" si="21"/>
        <v>17.025411010649389</v>
      </c>
      <c r="M35">
        <v>5</v>
      </c>
      <c r="N35">
        <v>4</v>
      </c>
      <c r="O35">
        <f t="shared" si="22"/>
        <v>4977.6118426270359</v>
      </c>
      <c r="P35">
        <f>O35/SUM(O$32:$O$35)</f>
        <v>1.1721160087542384E-9</v>
      </c>
      <c r="Q35" s="50"/>
      <c r="R35" s="50"/>
    </row>
    <row r="36" spans="1:21" ht="17" thickTop="1" x14ac:dyDescent="0.2">
      <c r="A36" s="11">
        <v>2008</v>
      </c>
      <c r="B36" t="s">
        <v>24</v>
      </c>
      <c r="C36" t="s">
        <v>74</v>
      </c>
      <c r="D36" s="78">
        <v>-4.0062113999999998</v>
      </c>
      <c r="E36" s="78">
        <v>-2.8991380000000002</v>
      </c>
      <c r="F36" s="78">
        <v>4.1688473999999998</v>
      </c>
      <c r="H36" s="2">
        <v>1.8047247E-9</v>
      </c>
      <c r="K36" s="4"/>
      <c r="L36" s="4"/>
      <c r="Q36" s="50"/>
      <c r="R36" s="50"/>
      <c r="S36" s="49"/>
      <c r="T36" s="49"/>
      <c r="U36" s="49"/>
    </row>
    <row r="37" spans="1:21" x14ac:dyDescent="0.2">
      <c r="D37" s="49"/>
      <c r="E37" s="49"/>
      <c r="F37" s="49"/>
      <c r="K37" s="4"/>
      <c r="L37" s="4"/>
      <c r="Q37" s="50"/>
      <c r="R37" s="50"/>
      <c r="S37" s="49"/>
      <c r="T37" s="49"/>
      <c r="U37" s="49"/>
    </row>
    <row r="38" spans="1:21" x14ac:dyDescent="0.2">
      <c r="A38">
        <v>2008</v>
      </c>
      <c r="B38" t="s">
        <v>25</v>
      </c>
      <c r="C38" t="s">
        <v>36</v>
      </c>
      <c r="D38" s="94">
        <v>-10.36622</v>
      </c>
      <c r="E38" s="94">
        <v>-3.108444</v>
      </c>
      <c r="F38" s="94">
        <v>6.1673809999999998</v>
      </c>
      <c r="H38" s="2">
        <v>8.6907140000000004E-3</v>
      </c>
      <c r="L38" s="4">
        <f t="shared" ref="L38:L41" si="23">-2*LN(H38/M38) +2*N38</f>
        <v>19.68822493668392</v>
      </c>
      <c r="M38">
        <v>3</v>
      </c>
      <c r="N38">
        <v>4</v>
      </c>
      <c r="O38">
        <f t="shared" ref="O38:O41" si="24">1/EXP(-0.5*L38)</f>
        <v>18847.064821076005</v>
      </c>
      <c r="P38">
        <f>O38/SUM(O$38:$O$41)</f>
        <v>0.30885597982340363</v>
      </c>
      <c r="Q38" s="50"/>
      <c r="R38" s="49"/>
      <c r="S38" s="49"/>
      <c r="T38" s="49"/>
    </row>
    <row r="39" spans="1:21" x14ac:dyDescent="0.2">
      <c r="A39" s="11">
        <v>2008</v>
      </c>
      <c r="B39" t="s">
        <v>25</v>
      </c>
      <c r="C39" t="s">
        <v>35</v>
      </c>
      <c r="D39" s="94">
        <v>-8.6076510000000006</v>
      </c>
      <c r="E39" s="94">
        <v>-2.8699110000000001</v>
      </c>
      <c r="F39" s="94">
        <v>6.2619850000000001</v>
      </c>
      <c r="H39" s="2">
        <v>8.8211629999999999E-3</v>
      </c>
      <c r="L39" s="4">
        <f t="shared" si="23"/>
        <v>19.658427693827608</v>
      </c>
      <c r="M39">
        <v>3</v>
      </c>
      <c r="N39">
        <v>4</v>
      </c>
      <c r="O39">
        <f t="shared" si="24"/>
        <v>18568.350919196568</v>
      </c>
      <c r="P39">
        <f>O39/SUM(O$38:$O$41)</f>
        <v>0.30428856011786332</v>
      </c>
    </row>
    <row r="40" spans="1:21" x14ac:dyDescent="0.2">
      <c r="A40" s="11">
        <v>2008</v>
      </c>
      <c r="B40" t="s">
        <v>25</v>
      </c>
      <c r="C40" s="3" t="s">
        <v>45</v>
      </c>
      <c r="D40" s="94">
        <v>-10.375747</v>
      </c>
      <c r="E40" s="94">
        <v>-2.1896249999999999</v>
      </c>
      <c r="F40" s="94">
        <v>9.522354</v>
      </c>
      <c r="H40" s="2">
        <v>1.001844E-2</v>
      </c>
      <c r="L40" s="4">
        <f t="shared" si="23"/>
        <v>19.403880345474029</v>
      </c>
      <c r="M40">
        <v>3</v>
      </c>
      <c r="N40">
        <v>4</v>
      </c>
      <c r="O40">
        <f t="shared" si="24"/>
        <v>16349.296906447787</v>
      </c>
      <c r="P40">
        <f>O40/SUM(O$38:$O$41)</f>
        <v>0.26792384720924334</v>
      </c>
    </row>
    <row r="41" spans="1:21" ht="17" thickBot="1" x14ac:dyDescent="0.25">
      <c r="A41" s="58">
        <v>2008</v>
      </c>
      <c r="B41" s="59" t="s">
        <v>25</v>
      </c>
      <c r="C41" s="59" t="s">
        <v>61</v>
      </c>
      <c r="D41" s="104">
        <v>-8.5832180000000005</v>
      </c>
      <c r="E41" s="104">
        <v>-9.4174360000000004</v>
      </c>
      <c r="F41" s="104">
        <v>3.315534</v>
      </c>
      <c r="G41" s="59"/>
      <c r="H41" s="60">
        <v>3.7615160000000002E-2</v>
      </c>
      <c r="K41" s="4"/>
      <c r="L41" s="4">
        <f t="shared" si="23"/>
        <v>17.779572061581746</v>
      </c>
      <c r="M41">
        <v>5</v>
      </c>
      <c r="N41">
        <v>4</v>
      </c>
      <c r="O41">
        <f t="shared" si="24"/>
        <v>7257.4661430583019</v>
      </c>
      <c r="P41">
        <f>O41/SUM(O$38:$O$41)</f>
        <v>0.11893161284948978</v>
      </c>
    </row>
    <row r="42" spans="1:21" ht="17" thickTop="1" x14ac:dyDescent="0.2">
      <c r="A42" s="11">
        <v>2008</v>
      </c>
      <c r="B42" t="s">
        <v>25</v>
      </c>
      <c r="C42" t="s">
        <v>74</v>
      </c>
      <c r="D42" s="78">
        <v>-6.5</v>
      </c>
      <c r="E42" s="78">
        <v>-3.0937999999999999</v>
      </c>
      <c r="F42" s="78">
        <v>4.2872507000000004</v>
      </c>
      <c r="H42" s="2">
        <v>1.0672656000000001E-2</v>
      </c>
      <c r="K42" s="4"/>
      <c r="L42" s="4"/>
    </row>
    <row r="43" spans="1:21" x14ac:dyDescent="0.2">
      <c r="D43" s="49"/>
      <c r="E43" s="49"/>
      <c r="F43" s="49"/>
      <c r="K43" s="4"/>
      <c r="L43" s="4"/>
    </row>
    <row r="44" spans="1:21" x14ac:dyDescent="0.2">
      <c r="A44">
        <v>2008</v>
      </c>
      <c r="B44" t="s">
        <v>34</v>
      </c>
      <c r="C44" t="s">
        <v>36</v>
      </c>
      <c r="D44" s="94">
        <v>-2.2413439999999998</v>
      </c>
      <c r="E44" s="94">
        <v>-1.4552855</v>
      </c>
      <c r="F44" s="94">
        <v>6.4561649000000001</v>
      </c>
      <c r="H44">
        <v>8.1603660000000001E-4</v>
      </c>
      <c r="K44" s="4"/>
      <c r="L44" s="4">
        <f t="shared" ref="L44:L47" si="25">-2*LN(H44/M44) +2*N44</f>
        <v>24.419327279465929</v>
      </c>
      <c r="M44">
        <v>3</v>
      </c>
      <c r="N44">
        <v>4</v>
      </c>
      <c r="O44">
        <f>1/EXP(-0.5*L44)</f>
        <v>200719.48990943894</v>
      </c>
      <c r="P44">
        <f>O44/SUM(O$44:O$47)</f>
        <v>2.1072159791413643E-6</v>
      </c>
      <c r="U44" s="4"/>
    </row>
    <row r="45" spans="1:21" x14ac:dyDescent="0.2">
      <c r="A45">
        <v>2008</v>
      </c>
      <c r="B45" t="s">
        <v>34</v>
      </c>
      <c r="C45" t="s">
        <v>35</v>
      </c>
      <c r="D45" s="94">
        <v>-4.8935389999999996</v>
      </c>
      <c r="E45" s="94">
        <v>-6.3588773999999999</v>
      </c>
      <c r="F45" s="94">
        <v>4.8895327999999996</v>
      </c>
      <c r="G45" s="4"/>
      <c r="H45">
        <v>0.39241500000000001</v>
      </c>
      <c r="L45" s="4">
        <f t="shared" si="25"/>
        <v>12.068095228779903</v>
      </c>
      <c r="M45">
        <v>3</v>
      </c>
      <c r="N45">
        <v>4</v>
      </c>
      <c r="O45">
        <f t="shared" ref="O45:O47" si="26">1/EXP(-0.5*L45)</f>
        <v>417.40109348376797</v>
      </c>
      <c r="P45">
        <f t="shared" ref="P45:P47" si="27">O45/SUM(O$44:O$47)</f>
        <v>4.3820072196123727E-9</v>
      </c>
    </row>
    <row r="46" spans="1:21" ht="17" thickBot="1" x14ac:dyDescent="0.25">
      <c r="A46">
        <v>2008</v>
      </c>
      <c r="B46" t="s">
        <v>34</v>
      </c>
      <c r="C46" t="s">
        <v>45</v>
      </c>
      <c r="D46" s="94">
        <v>-2.2790170000000001</v>
      </c>
      <c r="E46" s="94">
        <v>0.55352210000000002</v>
      </c>
      <c r="F46" s="94">
        <v>-0.3200827</v>
      </c>
      <c r="G46" s="4"/>
      <c r="H46" s="2">
        <v>1.719569E-9</v>
      </c>
      <c r="L46" s="4">
        <f t="shared" si="25"/>
        <v>50.559608895170541</v>
      </c>
      <c r="M46">
        <v>3</v>
      </c>
      <c r="N46">
        <v>4</v>
      </c>
      <c r="O46">
        <f t="shared" si="26"/>
        <v>95253200132.959213</v>
      </c>
      <c r="P46">
        <f t="shared" si="27"/>
        <v>0.99999788498407816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2008</v>
      </c>
      <c r="B47" s="59" t="s">
        <v>34</v>
      </c>
      <c r="C47" s="59" t="s">
        <v>61</v>
      </c>
      <c r="D47" s="104">
        <v>-3.5853860000000002</v>
      </c>
      <c r="E47" s="104">
        <v>-3.7945864999999999</v>
      </c>
      <c r="F47" s="104">
        <v>2.2633261999999998</v>
      </c>
      <c r="G47" s="66"/>
      <c r="H47" s="59">
        <v>0.83850100000000005</v>
      </c>
      <c r="L47" s="4">
        <f t="shared" si="25"/>
        <v>11.571154835095683</v>
      </c>
      <c r="M47">
        <v>5</v>
      </c>
      <c r="N47">
        <v>4</v>
      </c>
      <c r="O47">
        <f t="shared" si="26"/>
        <v>325.569975665767</v>
      </c>
      <c r="P47">
        <f t="shared" si="27"/>
        <v>3.4179354250108006E-9</v>
      </c>
      <c r="R47" s="26" t="s">
        <v>37</v>
      </c>
      <c r="S47" s="27"/>
      <c r="T47" s="28"/>
    </row>
    <row r="48" spans="1:21" ht="17" thickTop="1" x14ac:dyDescent="0.2">
      <c r="A48">
        <v>2008</v>
      </c>
      <c r="B48" t="s">
        <v>34</v>
      </c>
      <c r="C48" t="s">
        <v>71</v>
      </c>
      <c r="D48">
        <v>-2.2016035299999999</v>
      </c>
      <c r="E48">
        <v>0.75157275000000001</v>
      </c>
      <c r="F48">
        <v>-0.41240681000000001</v>
      </c>
      <c r="G48" s="4"/>
      <c r="H48" s="2">
        <v>4.7901249000000002E-20</v>
      </c>
      <c r="R48" s="29">
        <f>$P22*D22+$P23*D23+$P24*D24</f>
        <v>-4.3574759989525136</v>
      </c>
      <c r="S48" s="30">
        <f>$P22*E22+$P23*E23+$P24*E24</f>
        <v>-2.5819439991738524</v>
      </c>
      <c r="T48" s="31">
        <f>$P22*F22+$P23*F23+$P24*F24</f>
        <v>1.6805099997702166</v>
      </c>
    </row>
    <row r="49" spans="1:21" x14ac:dyDescent="0.2">
      <c r="A49" s="11"/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2008</v>
      </c>
      <c r="C50" t="s">
        <v>92</v>
      </c>
      <c r="G50" s="4"/>
      <c r="R50" s="29">
        <f>$P27*D27+$P28*D28+$P29*D29</f>
        <v>-0.55703450005191135</v>
      </c>
      <c r="S50" s="30">
        <f>$P27*E27+$P28*E28+$P29*E29</f>
        <v>-0.90389450001932925</v>
      </c>
      <c r="T50" s="31">
        <f>$P27*F27+$P28*F28+$P29*F29</f>
        <v>1.06825540007362</v>
      </c>
      <c r="U50" s="4"/>
    </row>
    <row r="51" spans="1:21" x14ac:dyDescent="0.2">
      <c r="A51" s="11">
        <v>2008</v>
      </c>
      <c r="C51" s="41" t="s">
        <v>23</v>
      </c>
      <c r="D51" s="42">
        <v>-4.3574759989525136</v>
      </c>
      <c r="E51" s="42">
        <v>-2.5819439991738524</v>
      </c>
      <c r="F51" s="42">
        <v>1.6805099997702166</v>
      </c>
      <c r="G51" s="22"/>
      <c r="H51" s="44">
        <f t="shared" ref="H51:J55" si="28">EXP(D51)</f>
        <v>1.2810681050493326E-2</v>
      </c>
      <c r="I51" s="44">
        <f t="shared" si="28"/>
        <v>7.5626842508901587E-2</v>
      </c>
      <c r="J51" s="122">
        <f t="shared" si="28"/>
        <v>5.3682931013428963</v>
      </c>
      <c r="R51" s="29" t="s">
        <v>53</v>
      </c>
      <c r="S51" s="30"/>
      <c r="T51" s="31"/>
    </row>
    <row r="52" spans="1:21" x14ac:dyDescent="0.2">
      <c r="A52" s="11">
        <v>2008</v>
      </c>
      <c r="C52" s="24" t="s">
        <v>24</v>
      </c>
      <c r="D52" s="19">
        <v>-3.7868110360399134</v>
      </c>
      <c r="E52" s="19">
        <v>-2.8806260584906616</v>
      </c>
      <c r="F52" s="19">
        <v>4.397745801702488</v>
      </c>
      <c r="G52" s="14"/>
      <c r="H52" s="45">
        <f t="shared" si="28"/>
        <v>2.2667773426195144E-2</v>
      </c>
      <c r="I52" s="45">
        <f t="shared" si="28"/>
        <v>5.6099630187933382E-2</v>
      </c>
      <c r="J52" s="123">
        <f t="shared" si="28"/>
        <v>81.267469042711511</v>
      </c>
      <c r="R52" s="29">
        <f>$P32*D32+$P33*D33+$P34*D34+$P35*D35</f>
        <v>-3.7868110360399134</v>
      </c>
      <c r="S52" s="30">
        <f>$P32*E32+$P33*E33+$P34*E34+$P35*E35</f>
        <v>-2.8806260584906616</v>
      </c>
      <c r="T52" s="31">
        <f t="shared" ref="T52" si="29">$P32*F32+$P33*F33+$P34*F34+$P35*F35</f>
        <v>4.397745801702488</v>
      </c>
    </row>
    <row r="53" spans="1:21" x14ac:dyDescent="0.2">
      <c r="A53" s="11">
        <v>2008</v>
      </c>
      <c r="C53" s="24" t="s">
        <v>25</v>
      </c>
      <c r="D53" s="43">
        <v>-9.621604778040588</v>
      </c>
      <c r="E53" s="43">
        <v>-3.5400262095349841</v>
      </c>
      <c r="F53" s="43">
        <v>6.7558704250745478</v>
      </c>
      <c r="H53" s="45">
        <f t="shared" si="28"/>
        <v>6.6281165700824438E-5</v>
      </c>
      <c r="I53" s="45">
        <f t="shared" si="28"/>
        <v>2.9012566666351002E-2</v>
      </c>
      <c r="J53" s="123">
        <f t="shared" si="28"/>
        <v>859.0871955797968</v>
      </c>
      <c r="R53" s="29" t="s">
        <v>54</v>
      </c>
      <c r="S53" s="32"/>
      <c r="T53" s="33"/>
    </row>
    <row r="54" spans="1:21" x14ac:dyDescent="0.2">
      <c r="A54" s="11">
        <v>2008</v>
      </c>
      <c r="C54" s="24" t="s">
        <v>26</v>
      </c>
      <c r="D54" s="19">
        <v>-2.2790169365367912</v>
      </c>
      <c r="E54" s="19">
        <v>0.55351782185678733</v>
      </c>
      <c r="F54" s="19">
        <v>-0.32006838932428106</v>
      </c>
      <c r="H54" s="45">
        <f t="shared" si="28"/>
        <v>0.10238480802265562</v>
      </c>
      <c r="I54" s="45">
        <f t="shared" si="28"/>
        <v>1.7393610303680074</v>
      </c>
      <c r="J54" s="123">
        <f t="shared" si="28"/>
        <v>0.72609937792981516</v>
      </c>
      <c r="R54" s="29">
        <f>$P38*D38+$P39*D39+$P40*D40+$P41*D41</f>
        <v>-9.621604778040588</v>
      </c>
      <c r="S54" s="30">
        <f t="shared" ref="S54:T54" si="30">$P38*E38+$P39*E39+$P40*E40+$P41*E41</f>
        <v>-3.5400262095349841</v>
      </c>
      <c r="T54" s="31">
        <f t="shared" si="30"/>
        <v>6.7558704250745478</v>
      </c>
    </row>
    <row r="55" spans="1:21" x14ac:dyDescent="0.2">
      <c r="A55" s="11">
        <v>2008</v>
      </c>
      <c r="C55" s="24" t="s">
        <v>27</v>
      </c>
      <c r="D55" s="19">
        <v>-0.55703450005191135</v>
      </c>
      <c r="E55" s="19">
        <v>-0.90389450001932925</v>
      </c>
      <c r="F55" s="19">
        <v>1.06825540007362</v>
      </c>
      <c r="H55" s="45">
        <f t="shared" si="28"/>
        <v>0.57290549844312655</v>
      </c>
      <c r="I55" s="45">
        <f t="shared" si="28"/>
        <v>0.40498935344172854</v>
      </c>
      <c r="J55" s="123">
        <f t="shared" si="28"/>
        <v>2.9102977632036771</v>
      </c>
      <c r="R55" s="29" t="s">
        <v>55</v>
      </c>
      <c r="S55" s="32"/>
      <c r="T55" s="33"/>
    </row>
    <row r="56" spans="1:21" ht="17" thickBot="1" x14ac:dyDescent="0.25">
      <c r="A56" s="11">
        <v>2008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-2.2790169365367912</v>
      </c>
      <c r="S56" s="37">
        <f t="shared" ref="S56:T56" si="31">$P44*E44+$P45*E45+$P46*E46+$P47*E47</f>
        <v>0.55351782185678733</v>
      </c>
      <c r="T56" s="116">
        <f t="shared" si="31"/>
        <v>-0.32006838932428106</v>
      </c>
      <c r="U56" s="4"/>
    </row>
    <row r="57" spans="1:21" x14ac:dyDescent="0.2">
      <c r="A57" s="11">
        <v>2008</v>
      </c>
      <c r="C57" s="24" t="s">
        <v>5</v>
      </c>
      <c r="D57" s="19">
        <f>AVERAGE(D51:D55)</f>
        <v>-4.1203886499243438</v>
      </c>
      <c r="E57" s="19">
        <f t="shared" ref="E57:F57" si="32">AVERAGE(E51:E55)</f>
        <v>-1.8705945890724081</v>
      </c>
      <c r="F57" s="19">
        <f t="shared" si="32"/>
        <v>2.7164626474593181</v>
      </c>
      <c r="G57" t="s">
        <v>46</v>
      </c>
      <c r="H57" s="45">
        <f>AVERAGE(H51:H55)</f>
        <v>0.14216700842163429</v>
      </c>
      <c r="I57" s="45">
        <f t="shared" ref="I57:J57" si="33">AVERAGE(I51:I55)</f>
        <v>0.46101788463458437</v>
      </c>
      <c r="J57" s="123">
        <f t="shared" si="33"/>
        <v>189.87187097299693</v>
      </c>
    </row>
    <row r="58" spans="1:21" x14ac:dyDescent="0.2">
      <c r="A58" s="11">
        <v>2008</v>
      </c>
      <c r="C58" s="24" t="s">
        <v>6</v>
      </c>
      <c r="D58" s="19">
        <f>STDEV(D51:D55)</f>
        <v>3.4102421434583348</v>
      </c>
      <c r="E58" s="19">
        <f t="shared" ref="E58:F58" si="34">STDEV(E51:E55)</f>
        <v>1.6676340673888375</v>
      </c>
      <c r="F58" s="19">
        <f t="shared" si="34"/>
        <v>2.8352175399137876</v>
      </c>
      <c r="G58" t="s">
        <v>47</v>
      </c>
      <c r="H58" s="45">
        <f>STDEV(H51:H55)</f>
        <v>0.24409220262878628</v>
      </c>
      <c r="I58" s="45">
        <f t="shared" ref="I58:J58" si="35">STDEV(I51:I55)</f>
        <v>0.73082385658907745</v>
      </c>
      <c r="J58" s="123">
        <f t="shared" si="35"/>
        <v>375.63825345138753</v>
      </c>
    </row>
    <row r="59" spans="1:21" ht="17" thickBot="1" x14ac:dyDescent="0.25">
      <c r="A59">
        <v>2008</v>
      </c>
      <c r="C59" s="25" t="s">
        <v>28</v>
      </c>
      <c r="D59" s="20">
        <f>SQRT(EXP(D58^2)-1)</f>
        <v>335.24824585192687</v>
      </c>
      <c r="E59" s="20">
        <f t="shared" ref="E59:F59" si="36">SQRT(EXP(E58^2)-1)</f>
        <v>3.8903987728620222</v>
      </c>
      <c r="F59" s="20">
        <f t="shared" si="36"/>
        <v>55.649206573154807</v>
      </c>
      <c r="G59" s="16" t="s">
        <v>28</v>
      </c>
      <c r="H59" s="47">
        <f>H58/H57</f>
        <v>1.716939853618257</v>
      </c>
      <c r="I59" s="47">
        <f t="shared" ref="I59:J59" si="37">I58/I57</f>
        <v>1.5852397074971372</v>
      </c>
      <c r="J59" s="125">
        <f t="shared" si="37"/>
        <v>1.9783775844543596</v>
      </c>
    </row>
    <row r="61" spans="1:21" ht="17" thickBot="1" x14ac:dyDescent="0.25">
      <c r="A61" s="11">
        <v>2008</v>
      </c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A62" s="11">
        <v>2008</v>
      </c>
      <c r="C62" s="41" t="s">
        <v>23</v>
      </c>
      <c r="D62" s="42">
        <v>-4.3608817000000002</v>
      </c>
      <c r="E62" s="42">
        <v>-2.3300714999999999</v>
      </c>
      <c r="F62" s="42">
        <v>1.7390331999999999</v>
      </c>
      <c r="G62" s="114">
        <f>H25</f>
        <v>2.3800416000000001E-21</v>
      </c>
      <c r="H62" s="44">
        <f t="shared" ref="H62:J66" si="38">EXP(D62)</f>
        <v>1.276712591061234E-2</v>
      </c>
      <c r="I62" s="44">
        <f t="shared" si="38"/>
        <v>9.7288790692310043E-2</v>
      </c>
      <c r="J62" s="122">
        <f t="shared" si="38"/>
        <v>5.6918378928529023</v>
      </c>
      <c r="O62" s="92">
        <v>87.293000000000006</v>
      </c>
      <c r="P62" s="85">
        <v>2382.2809999999999</v>
      </c>
      <c r="Q62">
        <v>1.84E-2</v>
      </c>
      <c r="R62" s="55">
        <f>(P62/701.7-Q62*24)*701.7</f>
        <v>2072.4102800000001</v>
      </c>
    </row>
    <row r="63" spans="1:21" x14ac:dyDescent="0.2">
      <c r="A63" s="11">
        <v>2008</v>
      </c>
      <c r="C63" s="24" t="s">
        <v>24</v>
      </c>
      <c r="D63" s="19">
        <v>-4.0062113999999998</v>
      </c>
      <c r="E63" s="19">
        <v>-2.8991380000000002</v>
      </c>
      <c r="F63" s="19">
        <v>4.1688473999999998</v>
      </c>
      <c r="G63" s="115">
        <f>H36</f>
        <v>1.8047247E-9</v>
      </c>
      <c r="H63" s="45">
        <f t="shared" si="38"/>
        <v>1.820222572125213E-2</v>
      </c>
      <c r="I63" s="45">
        <f t="shared" si="38"/>
        <v>5.5070670520307632E-2</v>
      </c>
      <c r="J63" s="123">
        <f t="shared" si="38"/>
        <v>64.640904047603911</v>
      </c>
      <c r="O63" s="39">
        <v>83.531000000000006</v>
      </c>
      <c r="P63" s="86">
        <v>4452.7299999999996</v>
      </c>
      <c r="Q63">
        <v>8.4099999999999994E-2</v>
      </c>
      <c r="R63" s="56">
        <f t="shared" ref="R63:R66" si="39">(P63/701.7-Q63*24)*701.7</f>
        <v>3036.4187199999997</v>
      </c>
    </row>
    <row r="64" spans="1:21" x14ac:dyDescent="0.2">
      <c r="A64" s="11">
        <v>2008</v>
      </c>
      <c r="C64" s="24" t="s">
        <v>25</v>
      </c>
      <c r="D64" s="130">
        <v>-6.5</v>
      </c>
      <c r="E64" s="130">
        <v>-3.0937999999999999</v>
      </c>
      <c r="F64" s="130">
        <v>4.2872507000000004</v>
      </c>
      <c r="G64" s="2">
        <f>H42</f>
        <v>1.0672656000000001E-2</v>
      </c>
      <c r="H64" s="45">
        <f t="shared" si="38"/>
        <v>1.5034391929775724E-3</v>
      </c>
      <c r="I64" s="45">
        <f t="shared" si="38"/>
        <v>4.5329375086259296E-2</v>
      </c>
      <c r="J64" s="123">
        <f t="shared" si="38"/>
        <v>72.766137299257494</v>
      </c>
      <c r="O64" s="39">
        <v>59.69</v>
      </c>
      <c r="P64" s="86">
        <v>2195.2179999999998</v>
      </c>
      <c r="Q64">
        <v>0.2</v>
      </c>
      <c r="R64" s="56"/>
    </row>
    <row r="65" spans="1:18" x14ac:dyDescent="0.2">
      <c r="A65" s="11">
        <v>2008</v>
      </c>
      <c r="C65" s="24" t="s">
        <v>26</v>
      </c>
      <c r="D65" s="19">
        <v>-2.2016035299999999</v>
      </c>
      <c r="E65" s="19">
        <v>0.75157275000000001</v>
      </c>
      <c r="F65" s="19">
        <v>-0.41240681000000001</v>
      </c>
      <c r="G65" s="2">
        <f>H48</f>
        <v>4.7901249000000002E-20</v>
      </c>
      <c r="H65" s="45">
        <f t="shared" si="38"/>
        <v>0.11062562455224158</v>
      </c>
      <c r="I65" s="45">
        <f t="shared" si="38"/>
        <v>2.12033214800678</v>
      </c>
      <c r="J65" s="123">
        <f t="shared" si="38"/>
        <v>0.66205489071142187</v>
      </c>
      <c r="O65" s="39">
        <v>54.752000000000002</v>
      </c>
      <c r="P65" s="86">
        <v>8148.5439999999999</v>
      </c>
      <c r="Q65">
        <v>9.0899999999999995E-2</v>
      </c>
      <c r="R65" s="56">
        <f t="shared" si="39"/>
        <v>6617.7152799999994</v>
      </c>
    </row>
    <row r="66" spans="1:18" ht="17" thickBot="1" x14ac:dyDescent="0.25">
      <c r="A66" s="11">
        <v>2008</v>
      </c>
      <c r="C66" s="24" t="s">
        <v>27</v>
      </c>
      <c r="D66" s="19">
        <v>-0.50895319999999999</v>
      </c>
      <c r="E66" s="19">
        <v>-0.92459800999999997</v>
      </c>
      <c r="F66" s="19">
        <v>0.94084561</v>
      </c>
      <c r="G66" s="2">
        <f>H30</f>
        <v>1.6045964E-19</v>
      </c>
      <c r="H66" s="45">
        <f t="shared" si="38"/>
        <v>0.60112450670759598</v>
      </c>
      <c r="I66" s="45">
        <f t="shared" si="38"/>
        <v>0.39669085278337807</v>
      </c>
      <c r="J66" s="123">
        <f t="shared" si="38"/>
        <v>2.5621470797398502</v>
      </c>
      <c r="O66" s="40">
        <v>58.16</v>
      </c>
      <c r="P66" s="87">
        <v>35232.351999999999</v>
      </c>
      <c r="Q66">
        <v>0.104</v>
      </c>
      <c r="R66" s="57">
        <f t="shared" si="39"/>
        <v>33480.908799999997</v>
      </c>
    </row>
    <row r="67" spans="1:18" x14ac:dyDescent="0.2">
      <c r="A67" s="11">
        <v>2008</v>
      </c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68.685200000000009</v>
      </c>
      <c r="P67" s="90">
        <f>AVERAGE(P62:P66)</f>
        <v>10482.225</v>
      </c>
      <c r="R67" s="90">
        <f>AVERAGE(R62:R66)</f>
        <v>11301.863269999998</v>
      </c>
    </row>
    <row r="68" spans="1:18" x14ac:dyDescent="0.2">
      <c r="A68" s="11">
        <v>2008</v>
      </c>
      <c r="C68" s="24" t="s">
        <v>5</v>
      </c>
      <c r="D68" s="19">
        <f>AVERAGE(D62,D63,D65,D66)</f>
        <v>-2.7694124575000001</v>
      </c>
      <c r="E68" s="19">
        <f t="shared" ref="E68:F68" si="40">AVERAGE(E62,E63,E65,E66)</f>
        <v>-1.3505586899999997</v>
      </c>
      <c r="F68" s="19">
        <f t="shared" si="40"/>
        <v>1.6090798499999999</v>
      </c>
      <c r="G68" s="2">
        <f>GEOMEAN(G62:G66)</f>
        <v>1.2864595478750854E-14</v>
      </c>
      <c r="H68" s="45">
        <f>AVERAGE(H62:H66)</f>
        <v>0.14884458441693593</v>
      </c>
      <c r="I68" s="45">
        <f t="shared" ref="I68:J68" si="41">AVERAGE(I62:I66)</f>
        <v>0.5429423674178071</v>
      </c>
      <c r="J68" s="123">
        <f t="shared" si="41"/>
        <v>29.264616242033117</v>
      </c>
      <c r="N68" t="s">
        <v>47</v>
      </c>
      <c r="O68" s="90">
        <f>STDEV(O62:O66)</f>
        <v>15.431101052744053</v>
      </c>
      <c r="P68" s="90">
        <f>STDEV(P62:P66)</f>
        <v>14041.485331884409</v>
      </c>
      <c r="R68" s="90">
        <f>STDEV(R62:R66)</f>
        <v>14914.77655568216</v>
      </c>
    </row>
    <row r="69" spans="1:18" x14ac:dyDescent="0.2">
      <c r="A69" s="11">
        <v>2008</v>
      </c>
      <c r="C69" s="24" t="s">
        <v>6</v>
      </c>
      <c r="D69" s="19">
        <f>STDEV(D62,D63,D65,D66)</f>
        <v>1.7790005627653958</v>
      </c>
      <c r="E69" s="19">
        <f t="shared" ref="E69:F69" si="42">STDEV(E62,E63,E65,E66)</f>
        <v>1.6286950109680562</v>
      </c>
      <c r="F69" s="19">
        <f t="shared" si="42"/>
        <v>1.923732751646787</v>
      </c>
      <c r="G69" t="s">
        <v>47</v>
      </c>
      <c r="H69" s="45">
        <f>STDEV(H62:H66)</f>
        <v>0.25656954743081073</v>
      </c>
      <c r="I69" s="45">
        <f t="shared" ref="I69:J69" si="43">STDEV(I62:I66)</f>
        <v>0.8935592619768461</v>
      </c>
      <c r="J69" s="123">
        <f t="shared" si="43"/>
        <v>36.161679743596117</v>
      </c>
      <c r="N69" t="s">
        <v>82</v>
      </c>
      <c r="O69" s="89">
        <f>O68/O67</f>
        <v>0.22466413510835012</v>
      </c>
      <c r="P69" s="89">
        <f>P68/P67</f>
        <v>1.3395519874725459</v>
      </c>
      <c r="R69" s="89">
        <f>R68/R67</f>
        <v>1.3196741280061657</v>
      </c>
    </row>
    <row r="70" spans="1:18" ht="17" thickBot="1" x14ac:dyDescent="0.25">
      <c r="A70">
        <v>2008</v>
      </c>
      <c r="C70" s="25" t="s">
        <v>28</v>
      </c>
      <c r="D70" s="20">
        <f>SQRT(EXP(D69^2)-1)</f>
        <v>4.7628799320258164</v>
      </c>
      <c r="E70" s="20">
        <f t="shared" ref="E70:F70" si="44">SQRT(EXP(E69^2)-1)</f>
        <v>3.6320187557245753</v>
      </c>
      <c r="F70" s="20">
        <f t="shared" si="44"/>
        <v>6.2831169103177587</v>
      </c>
      <c r="G70" s="16" t="s">
        <v>28</v>
      </c>
      <c r="H70" s="47">
        <f>H69/H68</f>
        <v>1.7237412327486572</v>
      </c>
      <c r="I70" s="47">
        <f t="shared" ref="I70:J70" si="45">I69/I68</f>
        <v>1.6457718454106767</v>
      </c>
      <c r="J70" s="125">
        <f t="shared" si="45"/>
        <v>1.2356792737181588</v>
      </c>
    </row>
    <row r="71" spans="1:18" ht="17" thickBot="1" x14ac:dyDescent="0.25"/>
    <row r="72" spans="1:18" x14ac:dyDescent="0.2">
      <c r="O72" s="8">
        <f>LN(O62)</f>
        <v>4.4692702763546466</v>
      </c>
      <c r="P72" s="91">
        <f>LN(P62)</f>
        <v>7.7758137110515957</v>
      </c>
    </row>
    <row r="73" spans="1:18" x14ac:dyDescent="0.2">
      <c r="D73" s="90"/>
      <c r="E73" s="90"/>
      <c r="F73" s="90"/>
      <c r="O73" s="11">
        <f t="shared" ref="O73:P76" si="46">LN(O63)</f>
        <v>4.4252178204428319</v>
      </c>
      <c r="P73" s="10">
        <f t="shared" si="46"/>
        <v>8.4012726702024967</v>
      </c>
    </row>
    <row r="74" spans="1:18" x14ac:dyDescent="0.2">
      <c r="D74" s="90"/>
      <c r="E74" s="90"/>
      <c r="F74" s="90"/>
      <c r="O74" s="11">
        <f t="shared" si="46"/>
        <v>4.0891645021805587</v>
      </c>
      <c r="P74" s="10">
        <f t="shared" si="46"/>
        <v>7.6940366372064037</v>
      </c>
    </row>
    <row r="75" spans="1:18" x14ac:dyDescent="0.2">
      <c r="D75" s="113"/>
      <c r="E75" s="113"/>
      <c r="F75" s="113"/>
      <c r="O75" s="11">
        <f t="shared" si="46"/>
        <v>4.0028138977097827</v>
      </c>
      <c r="P75" s="10">
        <f t="shared" si="46"/>
        <v>9.0055945399682926</v>
      </c>
    </row>
    <row r="76" spans="1:18" ht="17" thickBot="1" x14ac:dyDescent="0.25">
      <c r="D76" s="90"/>
      <c r="E76" s="90"/>
      <c r="F76" s="90"/>
      <c r="O76" s="15">
        <f t="shared" si="46"/>
        <v>4.0631978332252636</v>
      </c>
      <c r="P76" s="17">
        <f t="shared" si="46"/>
        <v>10.469720030389846</v>
      </c>
    </row>
    <row r="77" spans="1:18" x14ac:dyDescent="0.2">
      <c r="D77" s="90"/>
      <c r="E77" s="90"/>
      <c r="F77" s="90"/>
      <c r="N77" t="s">
        <v>5</v>
      </c>
      <c r="O77" s="8">
        <f>AVERAGE(O72:O76)</f>
        <v>4.2099328659826165</v>
      </c>
      <c r="P77" s="55">
        <f>AVERAGE(P72:P76)</f>
        <v>8.6692875177637259</v>
      </c>
    </row>
    <row r="78" spans="1:18" x14ac:dyDescent="0.2">
      <c r="N78" t="s">
        <v>6</v>
      </c>
      <c r="O78" s="11">
        <f>STDEV(O72:O76)</f>
        <v>0.2194413011419788</v>
      </c>
      <c r="P78" s="56">
        <f>STDEV(P72:P76)</f>
        <v>1.1375303652570257</v>
      </c>
    </row>
    <row r="79" spans="1:18" ht="17" thickBot="1" x14ac:dyDescent="0.25">
      <c r="N79" t="s">
        <v>28</v>
      </c>
      <c r="O79" s="15">
        <f>SQRT(EXP(O78^2)-1)</f>
        <v>0.22210976701356247</v>
      </c>
      <c r="P79" s="17">
        <f>SQRT(EXP(P78^2)-1)</f>
        <v>1.627039283786466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9F47-4AA5-8C49-A6AD-BE748E61D003}">
  <sheetPr codeName="Sheet7">
    <tabColor theme="9" tint="0.39997558519241921"/>
  </sheetPr>
  <dimension ref="A1:V79"/>
  <sheetViews>
    <sheetView tabSelected="1" topLeftCell="A38" workbookViewId="0">
      <selection activeCell="D65" sqref="D65:F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s="8"/>
      <c r="B1" s="9" t="s">
        <v>11</v>
      </c>
      <c r="C1" s="9" t="s">
        <v>10</v>
      </c>
      <c r="D1" s="9" t="s">
        <v>0</v>
      </c>
      <c r="E1" s="9" t="s">
        <v>1</v>
      </c>
      <c r="F1" t="s">
        <v>2</v>
      </c>
      <c r="G1" t="s">
        <v>7</v>
      </c>
      <c r="H1" t="s">
        <v>3</v>
      </c>
      <c r="I1" t="s">
        <v>17</v>
      </c>
      <c r="J1" t="s">
        <v>9</v>
      </c>
      <c r="K1" t="s">
        <v>16</v>
      </c>
      <c r="L1" t="s">
        <v>49</v>
      </c>
      <c r="M1" t="s">
        <v>41</v>
      </c>
      <c r="N1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1" x14ac:dyDescent="0.2">
      <c r="A2">
        <v>2009</v>
      </c>
      <c r="B2" t="s">
        <v>12</v>
      </c>
      <c r="C2" t="s">
        <v>64</v>
      </c>
      <c r="D2" s="94">
        <v>-4.9854000000000003</v>
      </c>
      <c r="E2" s="94">
        <v>-6.8455000000000004</v>
      </c>
      <c r="F2" s="94">
        <v>7.1078000000000001</v>
      </c>
      <c r="H2" s="49">
        <v>0.14539242999999999</v>
      </c>
      <c r="L2" s="4">
        <f t="shared" ref="L2:L9" si="0">-2*LN(H2/M2) +2*N2</f>
        <v>16.826450856599571</v>
      </c>
      <c r="M2">
        <v>12</v>
      </c>
      <c r="N2">
        <v>4</v>
      </c>
      <c r="O2">
        <f t="shared" ref="O2:O9" si="1">1/EXP(-0.5*L2)</f>
        <v>4506.2717529222882</v>
      </c>
      <c r="P2">
        <f>O2/SUM(O$2:O$9)</f>
        <v>0.12950350919958994</v>
      </c>
      <c r="Q2" s="55">
        <f>O2/(SUM(O$2:O$5))</f>
        <v>0.25111173666753478</v>
      </c>
      <c r="R2" s="4">
        <f>$P2*D2+$P3*D3+$P4*D4+$P5*D5+$P6*D6+$P7*D7+$P8*D8+$P9*D9</f>
        <v>-5.253647862094919</v>
      </c>
      <c r="S2" s="4">
        <f t="shared" ref="S2:T2" si="2">$P2*E2+$P3*E3+$P4*E4+$P5*E5+$P6*E6+$P7*E7+$P8*E8+$P9*E9</f>
        <v>-10.047384220594932</v>
      </c>
      <c r="T2" s="4">
        <f t="shared" si="2"/>
        <v>5.0763385807589261</v>
      </c>
      <c r="U2" s="4">
        <v>0.5</v>
      </c>
    </row>
    <row r="3" spans="1:21" x14ac:dyDescent="0.2">
      <c r="A3">
        <v>2009</v>
      </c>
      <c r="B3" t="s">
        <v>12</v>
      </c>
      <c r="C3" t="s">
        <v>65</v>
      </c>
      <c r="D3" s="94">
        <v>-5.1494</v>
      </c>
      <c r="E3" s="94">
        <v>-11.564500000000001</v>
      </c>
      <c r="F3" s="94">
        <v>2.8967999999999998</v>
      </c>
      <c r="H3" s="49">
        <v>0.14213888999999999</v>
      </c>
      <c r="L3" s="4">
        <f t="shared" si="0"/>
        <v>16.871714501208153</v>
      </c>
      <c r="M3">
        <v>12</v>
      </c>
      <c r="N3">
        <v>4</v>
      </c>
      <c r="O3">
        <f t="shared" si="1"/>
        <v>4609.4197048937958</v>
      </c>
      <c r="P3">
        <f t="shared" ref="P3:P9" si="3">O3/SUM(O$2:O$9)</f>
        <v>0.13246782703914287</v>
      </c>
      <c r="Q3" s="56">
        <f t="shared" ref="Q3:Q4" si="4">O3/(SUM(O$2:O$5))</f>
        <v>0.25685965041385239</v>
      </c>
    </row>
    <row r="4" spans="1:21" x14ac:dyDescent="0.2">
      <c r="A4">
        <v>2009</v>
      </c>
      <c r="B4" t="s">
        <v>50</v>
      </c>
      <c r="C4" t="s">
        <v>66</v>
      </c>
      <c r="D4" s="94">
        <v>-5.1078296999999999</v>
      </c>
      <c r="E4" s="94">
        <v>-10.287000000000001</v>
      </c>
      <c r="F4" s="94">
        <v>4.0862999999999996</v>
      </c>
      <c r="H4" s="49">
        <v>0.14245963</v>
      </c>
      <c r="L4" s="4">
        <f t="shared" si="0"/>
        <v>16.867206534887149</v>
      </c>
      <c r="M4">
        <v>12</v>
      </c>
      <c r="N4">
        <v>4</v>
      </c>
      <c r="O4">
        <f t="shared" si="1"/>
        <v>4599.0418506473079</v>
      </c>
      <c r="P4">
        <f t="shared" si="3"/>
        <v>0.13216958303244034</v>
      </c>
      <c r="Q4" s="56">
        <f t="shared" si="4"/>
        <v>0.25628134507728939</v>
      </c>
      <c r="R4" s="4">
        <f>$Q2*D2+$Q3*D3+$Q4*D4+$Q5*D5</f>
        <v>-5.1722722919661734</v>
      </c>
      <c r="S4" s="4">
        <f t="shared" ref="S4:T4" si="5">$Q2*E2+$Q3*E3+$Q4*E4+$Q5*E5</f>
        <v>-10.146403203466198</v>
      </c>
      <c r="T4" s="4">
        <f t="shared" si="5"/>
        <v>4.6313231189978747</v>
      </c>
    </row>
    <row r="5" spans="1:21" ht="17" thickBot="1" x14ac:dyDescent="0.25">
      <c r="A5">
        <v>2009</v>
      </c>
      <c r="B5" t="s">
        <v>12</v>
      </c>
      <c r="C5" t="s">
        <v>67</v>
      </c>
      <c r="D5" s="94">
        <v>-5.4663000000000004</v>
      </c>
      <c r="E5" s="94">
        <v>-11.964499999999999</v>
      </c>
      <c r="F5" s="94">
        <v>4.4757999999999996</v>
      </c>
      <c r="H5" s="49">
        <v>0.15486816</v>
      </c>
      <c r="L5" s="4">
        <f t="shared" si="0"/>
        <v>16.700175508890055</v>
      </c>
      <c r="M5">
        <v>12</v>
      </c>
      <c r="N5">
        <v>4</v>
      </c>
      <c r="O5">
        <f t="shared" si="1"/>
        <v>4230.5519765827303</v>
      </c>
      <c r="P5">
        <f t="shared" si="3"/>
        <v>0.12157973527970967</v>
      </c>
      <c r="Q5" s="57">
        <f>O5/(SUM(O$2:O$5))</f>
        <v>0.23574726784132358</v>
      </c>
      <c r="R5" s="4">
        <f>$Q6*D6+$Q7*D7+$Q8*D9+$Q9*D9</f>
        <v>-5.1674641078801145</v>
      </c>
      <c r="S5" s="4">
        <f t="shared" ref="S5:T5" si="6">$Q6*E6+$Q7*E7+$Q8*E9+$Q9*E9</f>
        <v>-10.385285490315706</v>
      </c>
      <c r="T5" s="4">
        <f t="shared" si="6"/>
        <v>5.1718157212083504</v>
      </c>
    </row>
    <row r="6" spans="1:21" x14ac:dyDescent="0.2">
      <c r="A6">
        <v>2009</v>
      </c>
      <c r="B6" t="s">
        <v>12</v>
      </c>
      <c r="C6" t="s">
        <v>59</v>
      </c>
      <c r="D6" s="94">
        <v>-5.1738314730722799</v>
      </c>
      <c r="E6" s="94">
        <v>-9.2719051178924694</v>
      </c>
      <c r="F6" s="94">
        <v>4.4158273692702297</v>
      </c>
      <c r="H6" s="49">
        <v>0.14241024999999999</v>
      </c>
      <c r="L6" s="4">
        <f t="shared" si="0"/>
        <v>16.867899904091288</v>
      </c>
      <c r="M6">
        <v>12</v>
      </c>
      <c r="N6">
        <v>4</v>
      </c>
      <c r="O6">
        <f t="shared" si="1"/>
        <v>4600.6365440530535</v>
      </c>
      <c r="P6">
        <f t="shared" si="3"/>
        <v>0.13221541213540278</v>
      </c>
      <c r="Q6" s="55">
        <f>O6/SUM(O$6:O$9)</f>
        <v>0.2730147659152945</v>
      </c>
    </row>
    <row r="7" spans="1:21" x14ac:dyDescent="0.2">
      <c r="A7">
        <v>2009</v>
      </c>
      <c r="B7" t="s">
        <v>12</v>
      </c>
      <c r="C7" t="s">
        <v>57</v>
      </c>
      <c r="D7" s="94">
        <v>-5.1526027314749401</v>
      </c>
      <c r="E7" s="94">
        <v>-11.892535214999199</v>
      </c>
      <c r="F7" s="94">
        <v>6.8222904288221597</v>
      </c>
      <c r="H7" s="49">
        <v>0.14213655</v>
      </c>
      <c r="L7" s="4">
        <f t="shared" si="0"/>
        <v>16.871747427021226</v>
      </c>
      <c r="M7">
        <v>12</v>
      </c>
      <c r="N7">
        <v>4</v>
      </c>
      <c r="O7">
        <f t="shared" si="1"/>
        <v>4609.4955899642291</v>
      </c>
      <c r="P7">
        <f t="shared" si="3"/>
        <v>0.13247000786254984</v>
      </c>
      <c r="Q7" s="56">
        <f t="shared" ref="Q7:Q9" si="7">O7/SUM(O$6:O$9)</f>
        <v>0.27354048671990772</v>
      </c>
    </row>
    <row r="8" spans="1:21" x14ac:dyDescent="0.2">
      <c r="A8">
        <v>2009</v>
      </c>
      <c r="B8" t="s">
        <v>50</v>
      </c>
      <c r="C8" t="s">
        <v>58</v>
      </c>
      <c r="D8" s="94">
        <v>-6.1318069818748899</v>
      </c>
      <c r="E8" s="94">
        <v>-7.6859721324825303</v>
      </c>
      <c r="F8" s="94">
        <v>6.7314880049349703</v>
      </c>
      <c r="H8" s="49">
        <v>0.21577002000000001</v>
      </c>
      <c r="L8" s="4">
        <f t="shared" si="0"/>
        <v>16.036897621055111</v>
      </c>
      <c r="M8">
        <v>12</v>
      </c>
      <c r="N8">
        <v>4</v>
      </c>
      <c r="O8">
        <f t="shared" si="1"/>
        <v>3036.4635476130111</v>
      </c>
      <c r="P8">
        <f t="shared" si="3"/>
        <v>8.7263420080582632E-2</v>
      </c>
      <c r="Q8" s="56">
        <f t="shared" si="7"/>
        <v>0.18019232267619251</v>
      </c>
    </row>
    <row r="9" spans="1:21" ht="17" thickBot="1" x14ac:dyDescent="0.25">
      <c r="A9">
        <v>2009</v>
      </c>
      <c r="B9" t="s">
        <v>12</v>
      </c>
      <c r="C9" t="s">
        <v>60</v>
      </c>
      <c r="D9" s="94">
        <v>-5.1725955013548104</v>
      </c>
      <c r="E9" s="94">
        <v>-10.1463930074364</v>
      </c>
      <c r="F9" s="94">
        <v>4.6313404520057304</v>
      </c>
      <c r="H9" s="49">
        <v>0.14228639000000001</v>
      </c>
      <c r="L9" s="4">
        <f t="shared" si="0"/>
        <v>16.869640142512289</v>
      </c>
      <c r="M9">
        <v>12</v>
      </c>
      <c r="N9">
        <v>4</v>
      </c>
      <c r="O9">
        <f t="shared" si="1"/>
        <v>4604.6413883838813</v>
      </c>
      <c r="P9">
        <f t="shared" si="3"/>
        <v>0.13233050537058194</v>
      </c>
      <c r="Q9" s="57">
        <f t="shared" si="7"/>
        <v>0.27325242468860522</v>
      </c>
    </row>
    <row r="10" spans="1:21" x14ac:dyDescent="0.2">
      <c r="H10" s="2"/>
      <c r="K10" s="2"/>
      <c r="L10" s="4"/>
    </row>
    <row r="11" spans="1:21" x14ac:dyDescent="0.2">
      <c r="H11" s="2"/>
      <c r="K11" s="2"/>
      <c r="L11" s="2"/>
    </row>
    <row r="12" spans="1:21" x14ac:dyDescent="0.2">
      <c r="A12">
        <v>2009</v>
      </c>
      <c r="B12" t="s">
        <v>19</v>
      </c>
      <c r="C12" t="s">
        <v>8</v>
      </c>
      <c r="D12" s="94">
        <v>-5.2266133999999997</v>
      </c>
      <c r="E12" s="94">
        <v>-5.2746386999999997</v>
      </c>
      <c r="F12" s="94">
        <v>3.0972434999999998</v>
      </c>
      <c r="G12" s="94">
        <v>0.20119935999999999</v>
      </c>
      <c r="H12" s="49">
        <v>0.17641054</v>
      </c>
      <c r="I12" s="7">
        <v>0.58542000000000005</v>
      </c>
      <c r="K12" s="4"/>
      <c r="L12" s="4">
        <f>-2*LN(H12/M12) +2*N12</f>
        <v>18.439696072831094</v>
      </c>
      <c r="M12">
        <v>12</v>
      </c>
      <c r="N12">
        <v>5</v>
      </c>
      <c r="O12">
        <f>1/EXP(-0.5*L12)</f>
        <v>10095.530058640028</v>
      </c>
      <c r="P12">
        <f>O12/SUM(O$12:O$19)</f>
        <v>0.12237756054860735</v>
      </c>
      <c r="R12">
        <f>$P12*D12</f>
        <v>-0.63962019782266255</v>
      </c>
      <c r="S12">
        <f t="shared" ref="S12:U19" si="8">$P12*E12</f>
        <v>-0.64549741688127749</v>
      </c>
      <c r="T12">
        <f t="shared" si="8"/>
        <v>0.37903310395503054</v>
      </c>
      <c r="U12">
        <f t="shared" si="8"/>
        <v>2.4622286860741048E-2</v>
      </c>
    </row>
    <row r="13" spans="1:21" x14ac:dyDescent="0.2">
      <c r="A13">
        <v>2009</v>
      </c>
      <c r="B13" t="s">
        <v>19</v>
      </c>
      <c r="C13" t="s">
        <v>32</v>
      </c>
      <c r="D13" s="94">
        <v>-5.3034433999999999</v>
      </c>
      <c r="E13" s="94">
        <v>-5.3954974</v>
      </c>
      <c r="F13" s="94">
        <v>9.3431695999999995</v>
      </c>
      <c r="G13" s="94">
        <v>0.20224611000000001</v>
      </c>
      <c r="H13" s="49">
        <v>0.17934317999999999</v>
      </c>
      <c r="K13" s="4"/>
      <c r="L13" s="4">
        <f>-2*LN(H14/M13) +2*N13</f>
        <v>18.542364565538357</v>
      </c>
      <c r="M13">
        <v>12</v>
      </c>
      <c r="N13">
        <v>5</v>
      </c>
      <c r="O13">
        <f t="shared" ref="O13:O19" si="9">1/EXP(-0.5*L13)</f>
        <v>10627.308946221154</v>
      </c>
      <c r="P13">
        <f t="shared" ref="P13:P19" si="10">O13/SUM(O$12:O$19)</f>
        <v>0.12882376026624723</v>
      </c>
      <c r="R13">
        <f t="shared" ref="R13:R19" si="11">$P13*D13</f>
        <v>-0.68320952114721112</v>
      </c>
      <c r="S13">
        <f t="shared" si="8"/>
        <v>-0.69506826357476026</v>
      </c>
      <c r="T13">
        <f t="shared" si="8"/>
        <v>1.203622240677289</v>
      </c>
      <c r="U13">
        <f t="shared" si="8"/>
        <v>2.6054104389421066E-2</v>
      </c>
    </row>
    <row r="14" spans="1:21" x14ac:dyDescent="0.2">
      <c r="A14">
        <v>2009</v>
      </c>
      <c r="B14" t="s">
        <v>20</v>
      </c>
      <c r="C14" t="s">
        <v>8</v>
      </c>
      <c r="D14" s="94">
        <v>-5.2016209</v>
      </c>
      <c r="E14" s="94">
        <v>-5.4357730000000002</v>
      </c>
      <c r="F14" s="94">
        <v>5.8922825999999997</v>
      </c>
      <c r="G14" s="94">
        <v>0.20025667999999999</v>
      </c>
      <c r="H14" s="49">
        <v>0.16758314999999999</v>
      </c>
      <c r="I14" s="7">
        <v>0.57693000000000005</v>
      </c>
      <c r="K14" s="4"/>
      <c r="L14" s="4">
        <f>-2*LN(H15/M14) +2*N14</f>
        <v>18.382507559612346</v>
      </c>
      <c r="M14">
        <v>12</v>
      </c>
      <c r="N14">
        <v>5</v>
      </c>
      <c r="O14">
        <f t="shared" si="9"/>
        <v>9810.9440347109612</v>
      </c>
      <c r="P14">
        <f t="shared" si="10"/>
        <v>0.11892782158766385</v>
      </c>
      <c r="R14">
        <f t="shared" si="11"/>
        <v>-0.61861744236186345</v>
      </c>
      <c r="S14">
        <f t="shared" si="8"/>
        <v>-0.64646464153504035</v>
      </c>
      <c r="T14">
        <f t="shared" si="8"/>
        <v>0.70075633379689606</v>
      </c>
      <c r="U14">
        <f t="shared" si="8"/>
        <v>2.3816090710777889E-2</v>
      </c>
    </row>
    <row r="15" spans="1:21" x14ac:dyDescent="0.2">
      <c r="A15">
        <v>2009</v>
      </c>
      <c r="B15" t="s">
        <v>20</v>
      </c>
      <c r="C15" t="s">
        <v>31</v>
      </c>
      <c r="D15" s="94">
        <v>-5.3195937000000004</v>
      </c>
      <c r="E15" s="94">
        <v>-5.3850816999999997</v>
      </c>
      <c r="F15" s="94">
        <v>8.0512514999999993</v>
      </c>
      <c r="G15" s="94">
        <v>0.20036341999999999</v>
      </c>
      <c r="H15" s="49">
        <v>0.18152768</v>
      </c>
      <c r="K15" s="4"/>
      <c r="L15" s="4">
        <f>-2*LN(H15/M15) +2*N15</f>
        <v>18.382507559612346</v>
      </c>
      <c r="M15">
        <v>12</v>
      </c>
      <c r="N15">
        <v>5</v>
      </c>
      <c r="O15">
        <f t="shared" si="9"/>
        <v>9810.9440347109612</v>
      </c>
      <c r="P15">
        <f t="shared" si="10"/>
        <v>0.11892782158766385</v>
      </c>
      <c r="R15">
        <f t="shared" si="11"/>
        <v>-0.63264769047246072</v>
      </c>
      <c r="S15">
        <f t="shared" si="8"/>
        <v>-0.64043603565259355</v>
      </c>
      <c r="T15">
        <f t="shared" si="8"/>
        <v>0.95751780194941083</v>
      </c>
      <c r="U15">
        <f t="shared" si="8"/>
        <v>2.3828785066454156E-2</v>
      </c>
    </row>
    <row r="16" spans="1:21" x14ac:dyDescent="0.2">
      <c r="A16">
        <v>2009</v>
      </c>
      <c r="B16" t="s">
        <v>29</v>
      </c>
      <c r="C16" t="s">
        <v>8</v>
      </c>
      <c r="D16" s="94">
        <v>-5.0763236999999997</v>
      </c>
      <c r="E16" s="94">
        <v>-5.2982975999999997</v>
      </c>
      <c r="F16" s="94">
        <v>2.9878300000000002</v>
      </c>
      <c r="G16" s="94">
        <v>0.20080279000000001</v>
      </c>
      <c r="H16" s="49">
        <v>0.16150804999999999</v>
      </c>
      <c r="I16" s="52">
        <v>0.57398499999999997</v>
      </c>
      <c r="K16" s="4"/>
      <c r="L16" s="4">
        <f>-2*LN(H16/M16) +2*N16</f>
        <v>18.616213884296837</v>
      </c>
      <c r="M16">
        <v>12</v>
      </c>
      <c r="N16">
        <v>5</v>
      </c>
      <c r="O16">
        <f t="shared" si="9"/>
        <v>11027.053507431481</v>
      </c>
      <c r="P16">
        <f t="shared" si="10"/>
        <v>0.13366944582800994</v>
      </c>
      <c r="R16">
        <f t="shared" si="11"/>
        <v>-0.67854937582259289</v>
      </c>
      <c r="S16">
        <f t="shared" si="8"/>
        <v>-0.70822050402387504</v>
      </c>
      <c r="T16">
        <f t="shared" si="8"/>
        <v>0.39938158032830295</v>
      </c>
      <c r="U16">
        <f t="shared" si="8"/>
        <v>2.6841197660018256E-2</v>
      </c>
    </row>
    <row r="17" spans="1:22" x14ac:dyDescent="0.2">
      <c r="A17">
        <v>2009</v>
      </c>
      <c r="B17" t="s">
        <v>29</v>
      </c>
      <c r="C17" t="s">
        <v>31</v>
      </c>
      <c r="D17" s="94">
        <v>-5.3301287999999998</v>
      </c>
      <c r="E17" s="94">
        <v>-5.4367796000000004</v>
      </c>
      <c r="F17" s="94">
        <v>8.8891376999999991</v>
      </c>
      <c r="G17" s="94">
        <v>0.20019403999999999</v>
      </c>
      <c r="H17" s="49">
        <v>0.18048539</v>
      </c>
      <c r="K17" s="4"/>
      <c r="L17" s="4">
        <f>-2*LN(H17/M17) +2*N17</f>
        <v>18.394024192202846</v>
      </c>
      <c r="M17">
        <v>12</v>
      </c>
      <c r="N17">
        <v>5</v>
      </c>
      <c r="O17">
        <f t="shared" si="9"/>
        <v>9867.6015229316818</v>
      </c>
      <c r="P17">
        <f t="shared" si="10"/>
        <v>0.1196146211073512</v>
      </c>
      <c r="R17">
        <f t="shared" si="11"/>
        <v>-0.63756133686538052</v>
      </c>
      <c r="S17">
        <f t="shared" si="8"/>
        <v>-0.65031833189817645</v>
      </c>
      <c r="T17">
        <f t="shared" si="8"/>
        <v>1.0632708379565712</v>
      </c>
      <c r="U17">
        <f t="shared" si="8"/>
        <v>2.3946134242549908E-2</v>
      </c>
    </row>
    <row r="18" spans="1:22" x14ac:dyDescent="0.2">
      <c r="A18">
        <v>2009</v>
      </c>
      <c r="B18" t="s">
        <v>30</v>
      </c>
      <c r="C18" t="s">
        <v>8</v>
      </c>
      <c r="D18" s="94">
        <v>-5.2269329000000004</v>
      </c>
      <c r="E18" s="94">
        <v>-5.4355428999999997</v>
      </c>
      <c r="F18" s="94">
        <v>3.7824464999999998</v>
      </c>
      <c r="G18" s="94">
        <v>0.20164478999999999</v>
      </c>
      <c r="H18" s="49">
        <v>0.16997809999999999</v>
      </c>
      <c r="I18" s="52">
        <v>0.58762000000000003</v>
      </c>
      <c r="K18" s="4"/>
      <c r="L18" s="4">
        <f>-2*LN(H18/M18) +2*N18</f>
        <v>18.513984647095501</v>
      </c>
      <c r="M18">
        <v>12</v>
      </c>
      <c r="N18">
        <v>5</v>
      </c>
      <c r="O18">
        <f t="shared" si="9"/>
        <v>10477.572753377752</v>
      </c>
      <c r="P18">
        <f t="shared" si="10"/>
        <v>0.12700866488249085</v>
      </c>
      <c r="R18">
        <f t="shared" si="11"/>
        <v>-0.66386576905936612</v>
      </c>
      <c r="S18">
        <f t="shared" si="8"/>
        <v>-0.69036104664050246</v>
      </c>
      <c r="T18">
        <f t="shared" si="8"/>
        <v>0.48040347995445043</v>
      </c>
      <c r="U18">
        <f t="shared" si="8"/>
        <v>2.5610635558410241E-2</v>
      </c>
    </row>
    <row r="19" spans="1:22" ht="17" thickBot="1" x14ac:dyDescent="0.25">
      <c r="A19" s="15">
        <v>2009</v>
      </c>
      <c r="B19" s="16" t="s">
        <v>30</v>
      </c>
      <c r="C19" s="16" t="s">
        <v>31</v>
      </c>
      <c r="D19" s="111">
        <v>-5.1474199</v>
      </c>
      <c r="E19" s="111">
        <v>-5.3624095000000001</v>
      </c>
      <c r="F19" s="111">
        <v>7.7868246000000001</v>
      </c>
      <c r="G19" s="111">
        <v>0.20089694</v>
      </c>
      <c r="H19" s="63">
        <v>0.16524026999999999</v>
      </c>
      <c r="I19" s="16"/>
      <c r="J19" s="16"/>
      <c r="K19" s="65"/>
      <c r="L19" s="65">
        <f>-2*LN(H19/M19) +2*N19</f>
        <v>18.570522664511962</v>
      </c>
      <c r="M19" s="16">
        <v>12</v>
      </c>
      <c r="N19" s="16">
        <v>5</v>
      </c>
      <c r="O19" s="16">
        <f t="shared" si="9"/>
        <v>10777.989585897678</v>
      </c>
      <c r="P19" s="16">
        <f t="shared" si="10"/>
        <v>0.13065030419196566</v>
      </c>
      <c r="R19">
        <f t="shared" si="11"/>
        <v>-0.67251197573877741</v>
      </c>
      <c r="S19">
        <f t="shared" si="8"/>
        <v>-0.70060043237688652</v>
      </c>
      <c r="T19">
        <f t="shared" si="8"/>
        <v>1.0173510026794814</v>
      </c>
      <c r="U19">
        <f t="shared" si="8"/>
        <v>2.6247246322235074E-2</v>
      </c>
    </row>
    <row r="20" spans="1:22" x14ac:dyDescent="0.2">
      <c r="A20" s="11"/>
      <c r="I20" s="7"/>
      <c r="R20" t="s">
        <v>43</v>
      </c>
    </row>
    <row r="21" spans="1:22" x14ac:dyDescent="0.2">
      <c r="A21" s="11">
        <v>2009</v>
      </c>
      <c r="B21" t="s">
        <v>33</v>
      </c>
      <c r="I21" s="7"/>
      <c r="Q21" s="1" t="s">
        <v>5</v>
      </c>
      <c r="R21" s="12">
        <f>SUM(R12:R19)</f>
        <v>-5.226583309290314</v>
      </c>
      <c r="S21" s="12">
        <f t="shared" ref="S21:U21" si="12">SUM(S12:S19)</f>
        <v>-5.3769666725831122</v>
      </c>
      <c r="T21" s="12">
        <f t="shared" si="12"/>
        <v>6.2013363812974314</v>
      </c>
      <c r="U21" s="12">
        <f t="shared" si="12"/>
        <v>0.20096648081060764</v>
      </c>
    </row>
    <row r="22" spans="1:22" x14ac:dyDescent="0.2">
      <c r="A22" s="11">
        <v>2009</v>
      </c>
      <c r="B22" t="s">
        <v>13</v>
      </c>
      <c r="C22" t="s">
        <v>8</v>
      </c>
      <c r="D22">
        <v>-6.1617268999999997</v>
      </c>
      <c r="E22" s="49">
        <v>-3.28713364</v>
      </c>
      <c r="F22" s="49">
        <v>9.5443280099999992</v>
      </c>
      <c r="G22" s="49">
        <v>0.20031101000000001</v>
      </c>
      <c r="H22">
        <v>3.7201374000000002E-2</v>
      </c>
      <c r="I22" s="7">
        <v>0.57363500000000001</v>
      </c>
      <c r="J22" s="4"/>
      <c r="K22" s="4"/>
      <c r="L22" s="4">
        <f>-2*LN(H22/M22) +2*N22</f>
        <v>20.977268320474966</v>
      </c>
      <c r="M22">
        <v>9</v>
      </c>
      <c r="N22">
        <v>5</v>
      </c>
      <c r="O22">
        <f>1/EXP(-0.5*L22)</f>
        <v>35905.083288676105</v>
      </c>
      <c r="P22">
        <f>O22/SUM(O$22:O$24)</f>
        <v>0.28671183922908661</v>
      </c>
      <c r="Q22" s="1" t="s">
        <v>6</v>
      </c>
      <c r="R22" s="12">
        <f>STDEV(D12:D19)</f>
        <v>8.8399273521424099E-2</v>
      </c>
      <c r="S22" s="12">
        <f t="shared" ref="S22:U22" si="13">STDEV(E12:E19)</f>
        <v>6.2950491055500046E-2</v>
      </c>
      <c r="T22" s="12">
        <f t="shared" si="13"/>
        <v>2.6439658216624835</v>
      </c>
      <c r="U22" s="12">
        <f t="shared" si="13"/>
        <v>7.2165909460547323E-4</v>
      </c>
    </row>
    <row r="23" spans="1:22" x14ac:dyDescent="0.2">
      <c r="A23">
        <v>2009</v>
      </c>
      <c r="B23" t="s">
        <v>13</v>
      </c>
      <c r="C23" t="s">
        <v>31</v>
      </c>
      <c r="D23">
        <v>-7.4136295600000004</v>
      </c>
      <c r="E23" s="49">
        <v>-3.42737056</v>
      </c>
      <c r="F23">
        <v>2.4719572799999998</v>
      </c>
      <c r="G23" s="49">
        <v>0.20054057</v>
      </c>
      <c r="H23">
        <v>3.6857106000000001E-2</v>
      </c>
      <c r="J23" s="4"/>
      <c r="K23" s="4"/>
      <c r="L23" s="4">
        <f>-2*LN(H23/M23) +2*N23</f>
        <v>20.995862840905104</v>
      </c>
      <c r="M23">
        <v>9</v>
      </c>
      <c r="N23">
        <v>5</v>
      </c>
      <c r="O23">
        <f>1/EXP(-0.5*L23)</f>
        <v>36240.458812018209</v>
      </c>
      <c r="P23">
        <f t="shared" ref="P23:P24" si="14">O23/SUM(O$22:O$24)</f>
        <v>0.28938990384619773</v>
      </c>
      <c r="Q23" s="1" t="s">
        <v>28</v>
      </c>
      <c r="R23" s="12">
        <f>SQRT(EXP(R22^2)-1)</f>
        <v>8.8572252522161776E-2</v>
      </c>
      <c r="S23" s="12">
        <f t="shared" ref="S23:U23" si="15">SQRT(EXP(S22^2)-1)</f>
        <v>6.3012907062772391E-2</v>
      </c>
      <c r="T23" s="12">
        <f t="shared" si="15"/>
        <v>32.944263657619949</v>
      </c>
      <c r="U23" s="129">
        <f t="shared" si="15"/>
        <v>7.2165918855533089E-4</v>
      </c>
    </row>
    <row r="24" spans="1:22" ht="17" thickBot="1" x14ac:dyDescent="0.25">
      <c r="A24" s="59">
        <v>2009</v>
      </c>
      <c r="B24" s="59" t="s">
        <v>13</v>
      </c>
      <c r="C24" s="59" t="s">
        <v>72</v>
      </c>
      <c r="D24" s="59">
        <v>-8.2905999999999995</v>
      </c>
      <c r="E24" s="59">
        <v>-2.95313968</v>
      </c>
      <c r="F24" s="59">
        <v>7.4916999999999998</v>
      </c>
      <c r="G24" s="59"/>
      <c r="H24" s="61">
        <v>3.0855119999999999E-3</v>
      </c>
      <c r="J24" s="4"/>
      <c r="K24" s="4"/>
      <c r="L24" s="4">
        <f>-2*LN(H24/M24) +2*N24</f>
        <v>21.759299919439712</v>
      </c>
      <c r="M24">
        <v>3</v>
      </c>
      <c r="N24">
        <v>4</v>
      </c>
      <c r="O24">
        <f>1/EXP(-0.5*L24)</f>
        <v>53085.014772080875</v>
      </c>
      <c r="P24">
        <f t="shared" si="14"/>
        <v>0.42389825692471567</v>
      </c>
      <c r="Q24" s="1"/>
      <c r="R24" s="4"/>
      <c r="S24" s="4"/>
      <c r="T24" s="4"/>
      <c r="U24" s="4"/>
    </row>
    <row r="25" spans="1:22" ht="17" thickTop="1" x14ac:dyDescent="0.2">
      <c r="A25">
        <v>2009</v>
      </c>
      <c r="B25" t="s">
        <v>13</v>
      </c>
      <c r="C25" t="s">
        <v>71</v>
      </c>
      <c r="D25">
        <v>-3.4389799999999999</v>
      </c>
      <c r="E25">
        <v>4.5219814999999999</v>
      </c>
      <c r="F25">
        <v>-1.1445307</v>
      </c>
      <c r="H25" s="2">
        <v>2.4838051E-21</v>
      </c>
      <c r="I25" t="s">
        <v>89</v>
      </c>
      <c r="Q25" s="1"/>
      <c r="R25" s="4"/>
      <c r="S25" s="4"/>
      <c r="T25" s="4"/>
      <c r="U25" s="4"/>
    </row>
    <row r="26" spans="1:22" x14ac:dyDescent="0.2">
      <c r="A26" s="11"/>
      <c r="Q26" s="1"/>
      <c r="R26" s="78"/>
      <c r="V26" s="78"/>
    </row>
    <row r="27" spans="1:22" x14ac:dyDescent="0.2">
      <c r="A27" s="11">
        <v>2009</v>
      </c>
      <c r="B27" t="s">
        <v>14</v>
      </c>
      <c r="C27" t="s">
        <v>8</v>
      </c>
      <c r="D27">
        <v>-3.8459037</v>
      </c>
      <c r="E27">
        <v>-2.7788300000000001</v>
      </c>
      <c r="F27">
        <v>1.0656304999999999</v>
      </c>
      <c r="G27">
        <v>0.20088329999999999</v>
      </c>
      <c r="H27">
        <v>2.265145E-2</v>
      </c>
      <c r="I27">
        <v>55.805</v>
      </c>
      <c r="K27" s="4"/>
      <c r="L27" s="4">
        <f>-2*LN(H27/M27) +2*N27</f>
        <v>21.969511977556625</v>
      </c>
      <c r="M27">
        <v>9</v>
      </c>
      <c r="N27">
        <v>5</v>
      </c>
      <c r="O27">
        <f>1/EXP(-0.5*L27)</f>
        <v>58968.341184480014</v>
      </c>
      <c r="P27">
        <f>O27/SUM(O$27:O$29)</f>
        <v>5.5295319543139524E-7</v>
      </c>
      <c r="Q27" s="1"/>
      <c r="R27" s="78"/>
      <c r="V27" s="78"/>
    </row>
    <row r="28" spans="1:22" x14ac:dyDescent="0.2">
      <c r="A28">
        <v>2009</v>
      </c>
      <c r="B28" t="s">
        <v>14</v>
      </c>
      <c r="C28" t="s">
        <v>31</v>
      </c>
      <c r="D28">
        <v>-4.0289484</v>
      </c>
      <c r="E28">
        <v>-2.7599977999999998</v>
      </c>
      <c r="F28">
        <v>0.72303059999999997</v>
      </c>
      <c r="G28">
        <v>0.2003162</v>
      </c>
      <c r="H28">
        <v>1.9602519999999998E-2</v>
      </c>
      <c r="K28" s="4"/>
      <c r="L28" s="4">
        <f>-2*LN(H28/M28) +2*N28</f>
        <v>22.258643453835823</v>
      </c>
      <c r="M28">
        <v>9</v>
      </c>
      <c r="N28">
        <v>5</v>
      </c>
      <c r="O28">
        <f>1/EXP(-0.5*L28)</f>
        <v>68140.138712940476</v>
      </c>
      <c r="P28">
        <f t="shared" ref="P28:P29" si="16">O28/SUM(O$27:O$29)</f>
        <v>6.3895823897409515E-7</v>
      </c>
      <c r="R28" s="78"/>
      <c r="V28" s="78"/>
    </row>
    <row r="29" spans="1:22" ht="17" thickBot="1" x14ac:dyDescent="0.25">
      <c r="A29" s="59">
        <v>2009</v>
      </c>
      <c r="B29" s="59" t="s">
        <v>14</v>
      </c>
      <c r="C29" s="59" t="s">
        <v>72</v>
      </c>
      <c r="D29" s="59">
        <v>-5.4070238000000002</v>
      </c>
      <c r="E29" s="59">
        <v>-3.0429944</v>
      </c>
      <c r="F29" s="59">
        <v>0.46696090000000001</v>
      </c>
      <c r="G29" s="59"/>
      <c r="H29" s="61">
        <v>1.535922E-9</v>
      </c>
      <c r="K29" s="4"/>
      <c r="L29" s="4">
        <f>-2*LN(H29/M29) +2*N29</f>
        <v>50.785494546856903</v>
      </c>
      <c r="M29">
        <v>3</v>
      </c>
      <c r="N29">
        <v>4</v>
      </c>
      <c r="O29">
        <f>1/EXP(-0.5*L29)</f>
        <v>106642427219.24203</v>
      </c>
      <c r="P29">
        <f t="shared" si="16"/>
        <v>0.99999880808856556</v>
      </c>
      <c r="Q29" s="50"/>
      <c r="R29" s="78"/>
      <c r="V29" s="78"/>
    </row>
    <row r="30" spans="1:22" ht="17" thickTop="1" x14ac:dyDescent="0.2">
      <c r="A30">
        <v>2009</v>
      </c>
      <c r="B30" t="s">
        <v>14</v>
      </c>
      <c r="C30" t="s">
        <v>71</v>
      </c>
      <c r="D30">
        <v>-3.1947314000000002</v>
      </c>
      <c r="E30">
        <v>3.6835756000000002</v>
      </c>
      <c r="F30">
        <v>-1.3469329000000001</v>
      </c>
      <c r="H30" s="2">
        <v>8.6809086999999996E-23</v>
      </c>
      <c r="I30" t="s">
        <v>88</v>
      </c>
      <c r="Q30" s="50"/>
      <c r="R30" s="50"/>
    </row>
    <row r="31" spans="1:22" x14ac:dyDescent="0.2">
      <c r="A31" s="11"/>
      <c r="I31" s="7"/>
      <c r="Q31" s="50"/>
      <c r="R31" s="50"/>
    </row>
    <row r="32" spans="1:22" x14ac:dyDescent="0.2">
      <c r="A32" s="11">
        <v>2009</v>
      </c>
      <c r="B32" t="s">
        <v>24</v>
      </c>
      <c r="C32" t="s">
        <v>36</v>
      </c>
      <c r="D32" s="78">
        <v>-4.8608089999999997</v>
      </c>
      <c r="E32" s="78">
        <v>-4.3648059999999997</v>
      </c>
      <c r="F32" s="78">
        <v>8.0742379999999994</v>
      </c>
      <c r="H32" s="2">
        <v>6.4396379999999997E-7</v>
      </c>
      <c r="I32" s="7"/>
      <c r="L32" s="4">
        <f>-2*LN(H32/M32) +2*N32</f>
        <v>38.708471224540403</v>
      </c>
      <c r="M32">
        <v>3</v>
      </c>
      <c r="N32">
        <v>4</v>
      </c>
      <c r="O32">
        <f t="shared" ref="O32:O35" si="17">1/EXP(-0.5*L32)</f>
        <v>254353505.73965982</v>
      </c>
      <c r="P32">
        <f>O32/SUM(O$32:$O$35)</f>
        <v>1.3647161933952383E-4</v>
      </c>
      <c r="Q32" s="50"/>
      <c r="R32" s="50"/>
    </row>
    <row r="33" spans="1:21" x14ac:dyDescent="0.2">
      <c r="A33" s="11">
        <v>2009</v>
      </c>
      <c r="B33" t="s">
        <v>24</v>
      </c>
      <c r="C33" t="s">
        <v>35</v>
      </c>
      <c r="D33" s="78">
        <v>-5.3663749999999997</v>
      </c>
      <c r="E33" s="78">
        <v>-9.0054309999999997</v>
      </c>
      <c r="F33" s="78">
        <v>8.7663569999999993</v>
      </c>
      <c r="H33" s="2">
        <v>3.5855719999999998E-4</v>
      </c>
      <c r="I33" s="7"/>
      <c r="K33" s="4"/>
      <c r="L33" s="4">
        <f>-2*LN(H33/M33) +2*N33</f>
        <v>26.064069291248181</v>
      </c>
      <c r="M33">
        <v>3</v>
      </c>
      <c r="N33">
        <v>4</v>
      </c>
      <c r="O33">
        <f t="shared" si="17"/>
        <v>456815.39821103215</v>
      </c>
      <c r="P33">
        <f>O33/SUM(O$32:$O$35)</f>
        <v>2.4510115145375135E-7</v>
      </c>
      <c r="Q33" s="50"/>
      <c r="R33" s="50"/>
    </row>
    <row r="34" spans="1:21" x14ac:dyDescent="0.2">
      <c r="A34" s="11">
        <v>2009</v>
      </c>
      <c r="B34" t="s">
        <v>24</v>
      </c>
      <c r="C34" t="s">
        <v>45</v>
      </c>
      <c r="D34" s="78">
        <v>-4.8598660000000002</v>
      </c>
      <c r="E34" s="78">
        <v>-4.3270600000000004</v>
      </c>
      <c r="F34" s="78">
        <v>9.3786819999999995</v>
      </c>
      <c r="H34" s="2">
        <v>8.7894799999999998E-11</v>
      </c>
      <c r="I34" s="7"/>
      <c r="K34" s="4"/>
      <c r="L34" s="4">
        <f>-2*LN(H34/M34) +2*N34</f>
        <v>56.506985519579366</v>
      </c>
      <c r="M34">
        <v>3</v>
      </c>
      <c r="N34">
        <v>4</v>
      </c>
      <c r="O34">
        <f t="shared" si="17"/>
        <v>1863528332727.6812</v>
      </c>
      <c r="P34">
        <f>O34/SUM(O$32:$O$35)</f>
        <v>0.99986327498365279</v>
      </c>
      <c r="Q34" s="50"/>
      <c r="R34" s="50"/>
    </row>
    <row r="35" spans="1:21" ht="17" thickBot="1" x14ac:dyDescent="0.25">
      <c r="A35" s="58">
        <v>2009</v>
      </c>
      <c r="B35" s="59" t="s">
        <v>24</v>
      </c>
      <c r="C35" s="59" t="s">
        <v>61</v>
      </c>
      <c r="D35" s="79">
        <v>-6.030856</v>
      </c>
      <c r="E35" s="79">
        <v>-6.9463720000000002</v>
      </c>
      <c r="F35" s="79">
        <v>3.1281659999999998</v>
      </c>
      <c r="G35" s="59"/>
      <c r="H35" s="61">
        <v>1.7655959999999998E-2</v>
      </c>
      <c r="I35" s="7"/>
      <c r="K35" s="4"/>
      <c r="L35" s="4">
        <f>-2*LN(H35/M35) +2*N35</f>
        <v>19.292239575966345</v>
      </c>
      <c r="M35">
        <v>5</v>
      </c>
      <c r="N35">
        <v>4</v>
      </c>
      <c r="O35">
        <f t="shared" si="17"/>
        <v>15461.676972859097</v>
      </c>
      <c r="P35">
        <f>O35/SUM(O$32:$O$35)</f>
        <v>8.2958561473512866E-9</v>
      </c>
      <c r="Q35" s="50"/>
      <c r="R35" s="50"/>
    </row>
    <row r="36" spans="1:21" ht="17" thickTop="1" x14ac:dyDescent="0.2">
      <c r="A36" s="11">
        <v>2009</v>
      </c>
      <c r="B36" t="s">
        <v>24</v>
      </c>
      <c r="C36" t="s">
        <v>71</v>
      </c>
      <c r="D36" s="49">
        <v>-5.4043735000000002</v>
      </c>
      <c r="E36" s="49">
        <v>-1.7097741</v>
      </c>
      <c r="F36" s="49">
        <v>-2.5881519000000002</v>
      </c>
      <c r="H36" s="2">
        <v>1.054423E-17</v>
      </c>
      <c r="K36" s="4"/>
      <c r="L36" s="4"/>
      <c r="Q36" s="50"/>
      <c r="R36" s="50"/>
    </row>
    <row r="37" spans="1:21" x14ac:dyDescent="0.2">
      <c r="D37" s="49"/>
      <c r="E37" s="49"/>
      <c r="F37" s="49"/>
      <c r="K37" s="4"/>
      <c r="L37" s="4"/>
      <c r="Q37" s="50"/>
      <c r="R37" s="50"/>
      <c r="S37" s="49"/>
      <c r="T37" s="49"/>
      <c r="U37" s="49"/>
    </row>
    <row r="38" spans="1:21" x14ac:dyDescent="0.2">
      <c r="A38">
        <v>2009</v>
      </c>
      <c r="B38" t="s">
        <v>25</v>
      </c>
      <c r="C38" t="s">
        <v>36</v>
      </c>
      <c r="D38" s="78">
        <v>-4.4178309999999996</v>
      </c>
      <c r="E38" s="78">
        <v>-4.181692</v>
      </c>
      <c r="F38" s="78">
        <v>1.7767329999999999</v>
      </c>
      <c r="H38" s="2">
        <v>1.0868420000000001E-5</v>
      </c>
      <c r="L38" s="4">
        <f>-2*LN(H38/M38) +2*N38</f>
        <v>33.05652302050008</v>
      </c>
      <c r="M38">
        <v>3</v>
      </c>
      <c r="N38">
        <v>4</v>
      </c>
      <c r="O38">
        <f t="shared" ref="O38:O41" si="18">1/EXP(-0.5*L38)</f>
        <v>15070677.255703447</v>
      </c>
      <c r="P38">
        <f>O38/SUM(O$38:$O$41)</f>
        <v>4.6813140799862803E-8</v>
      </c>
      <c r="Q38" s="50"/>
      <c r="R38" s="49"/>
      <c r="S38" s="49"/>
      <c r="T38" s="49"/>
    </row>
    <row r="39" spans="1:21" x14ac:dyDescent="0.2">
      <c r="A39" s="11">
        <v>2009</v>
      </c>
      <c r="B39" t="s">
        <v>25</v>
      </c>
      <c r="C39" t="s">
        <v>35</v>
      </c>
      <c r="D39" s="78">
        <v>-4.5702870000000004</v>
      </c>
      <c r="E39" s="78">
        <v>-7.1624280000000002</v>
      </c>
      <c r="F39" s="78">
        <v>3.9328349999999999</v>
      </c>
      <c r="H39" s="2">
        <v>5.9745950000000001E-4</v>
      </c>
      <c r="L39" s="4">
        <f>-2*LN(H39/M39) +2*N39</f>
        <v>25.042872695101657</v>
      </c>
      <c r="M39">
        <v>3</v>
      </c>
      <c r="N39">
        <v>4</v>
      </c>
      <c r="O39">
        <f t="shared" si="18"/>
        <v>274151.55353531527</v>
      </c>
      <c r="P39">
        <f>O39/SUM(O$38:$O$41)</f>
        <v>8.5158052676716264E-10</v>
      </c>
    </row>
    <row r="40" spans="1:21" x14ac:dyDescent="0.2">
      <c r="A40" s="11">
        <v>2009</v>
      </c>
      <c r="B40" t="s">
        <v>25</v>
      </c>
      <c r="C40" t="s">
        <v>45</v>
      </c>
      <c r="D40" s="78">
        <v>-4.3644569999999998</v>
      </c>
      <c r="E40" s="78">
        <v>-4.1012620000000002</v>
      </c>
      <c r="F40" s="78">
        <v>11.131874</v>
      </c>
      <c r="H40" s="2">
        <v>5.0878489999999998E-13</v>
      </c>
      <c r="L40" s="4">
        <f>-2*LN(H40/M40) +2*N40</f>
        <v>66.810726699332463</v>
      </c>
      <c r="M40">
        <v>3</v>
      </c>
      <c r="N40">
        <v>4</v>
      </c>
      <c r="O40">
        <f t="shared" si="18"/>
        <v>321932608651383.06</v>
      </c>
      <c r="P40">
        <f>O40/SUM(O$38:$O$41)</f>
        <v>0.99999995230213545</v>
      </c>
    </row>
    <row r="41" spans="1:21" ht="17" thickBot="1" x14ac:dyDescent="0.25">
      <c r="A41" s="58">
        <v>2009</v>
      </c>
      <c r="B41" s="59" t="s">
        <v>25</v>
      </c>
      <c r="C41" s="59" t="s">
        <v>61</v>
      </c>
      <c r="D41" s="79">
        <v>-4.4135970000000002</v>
      </c>
      <c r="E41" s="79">
        <v>-8.1420030000000008</v>
      </c>
      <c r="F41" s="79">
        <v>6.6649079999999996</v>
      </c>
      <c r="G41" s="59"/>
      <c r="H41" s="60">
        <v>2.5585210000000001E-2</v>
      </c>
      <c r="K41" s="4"/>
      <c r="L41" s="4">
        <f>-2*LN(H41/M41) +2*N41</f>
        <v>18.550357482517061</v>
      </c>
      <c r="M41">
        <v>5</v>
      </c>
      <c r="N41">
        <v>4</v>
      </c>
      <c r="O41">
        <f t="shared" si="18"/>
        <v>10669.865526439735</v>
      </c>
      <c r="P41">
        <f>O41/SUM(O$38:$O$41)</f>
        <v>3.3143163291868338E-11</v>
      </c>
    </row>
    <row r="42" spans="1:21" ht="17" thickTop="1" x14ac:dyDescent="0.2">
      <c r="A42" s="11">
        <v>2009</v>
      </c>
      <c r="B42" t="s">
        <v>25</v>
      </c>
      <c r="C42" t="s">
        <v>71</v>
      </c>
      <c r="D42" s="49">
        <v>-4.3540609999999997</v>
      </c>
      <c r="E42" s="49">
        <v>-3.4192553999999999</v>
      </c>
      <c r="F42" s="49">
        <v>3.7875831999999998</v>
      </c>
      <c r="H42" s="2">
        <v>4.4204141000000002E-21</v>
      </c>
      <c r="K42" s="4"/>
      <c r="L42" s="4"/>
    </row>
    <row r="43" spans="1:21" x14ac:dyDescent="0.2">
      <c r="D43" s="49"/>
      <c r="E43" s="49"/>
      <c r="F43" s="49"/>
      <c r="K43" s="4"/>
      <c r="L43" s="4"/>
    </row>
    <row r="44" spans="1:21" x14ac:dyDescent="0.2">
      <c r="A44">
        <v>2009</v>
      </c>
      <c r="B44" t="s">
        <v>34</v>
      </c>
      <c r="C44" t="s">
        <v>36</v>
      </c>
      <c r="D44" s="78">
        <v>-3.2683420000000001</v>
      </c>
      <c r="E44" s="78">
        <v>-8.1507489999999994</v>
      </c>
      <c r="F44" s="78">
        <v>3.9960149999999999</v>
      </c>
      <c r="H44" s="2">
        <v>6.2648180000000001E-3</v>
      </c>
      <c r="K44" s="4"/>
      <c r="L44" s="4">
        <f>-2*LN(H44/M44) +2*N44</f>
        <v>20.342836060007023</v>
      </c>
      <c r="M44">
        <v>3</v>
      </c>
      <c r="N44">
        <v>4</v>
      </c>
      <c r="O44">
        <f>1/EXP(-0.5*L44)</f>
        <v>26145.125061802693</v>
      </c>
      <c r="P44">
        <f>O44/SUM(O$44:O$47)</f>
        <v>0.45582939547679124</v>
      </c>
      <c r="U44" s="4"/>
    </row>
    <row r="45" spans="1:21" x14ac:dyDescent="0.2">
      <c r="A45">
        <v>2009</v>
      </c>
      <c r="B45" t="s">
        <v>34</v>
      </c>
      <c r="C45" t="s">
        <v>35</v>
      </c>
      <c r="D45" s="78">
        <v>-2.792065</v>
      </c>
      <c r="E45" s="78">
        <v>-7.0799070000000004</v>
      </c>
      <c r="F45" s="78">
        <v>8.0875660000000007</v>
      </c>
      <c r="G45" s="4"/>
      <c r="H45" s="2">
        <v>5.4882060000000003E-2</v>
      </c>
      <c r="L45" s="4">
        <f>-2*LN(H45/M45) +2*N45</f>
        <v>16.002362096987888</v>
      </c>
      <c r="M45">
        <v>3</v>
      </c>
      <c r="N45">
        <v>4</v>
      </c>
      <c r="O45">
        <f t="shared" ref="O45:O47" si="19">1/EXP(-0.5*L45)</f>
        <v>2984.4807228342538</v>
      </c>
      <c r="P45">
        <f t="shared" ref="P45:P47" si="20">O45/SUM(O$44:O$47)</f>
        <v>5.203318173027989E-2</v>
      </c>
    </row>
    <row r="46" spans="1:21" ht="17" thickBot="1" x14ac:dyDescent="0.25">
      <c r="A46">
        <v>2009</v>
      </c>
      <c r="B46" t="s">
        <v>34</v>
      </c>
      <c r="C46" t="s">
        <v>45</v>
      </c>
      <c r="D46" s="78">
        <v>-3.2450190000000001</v>
      </c>
      <c r="E46" s="78">
        <v>-8.1979539999999993</v>
      </c>
      <c r="F46" s="78">
        <v>8.7012090000000004</v>
      </c>
      <c r="G46" s="4"/>
      <c r="H46" s="2">
        <v>6.1140379999999996E-3</v>
      </c>
      <c r="L46" s="4">
        <f>-2*LN(H46/M46) +2*N46</f>
        <v>20.391560257914431</v>
      </c>
      <c r="M46">
        <v>3</v>
      </c>
      <c r="N46">
        <v>4</v>
      </c>
      <c r="O46">
        <f t="shared" si="19"/>
        <v>26789.89729855011</v>
      </c>
      <c r="P46">
        <f t="shared" si="20"/>
        <v>0.46707073160358537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2009</v>
      </c>
      <c r="B47" s="59" t="s">
        <v>34</v>
      </c>
      <c r="C47" s="59" t="s">
        <v>61</v>
      </c>
      <c r="D47" s="79">
        <v>-3.238461</v>
      </c>
      <c r="E47" s="79">
        <v>-4.2342890000000004</v>
      </c>
      <c r="F47" s="79">
        <v>4.241987</v>
      </c>
      <c r="G47" s="66"/>
      <c r="H47" s="59">
        <v>0.18987270000000001</v>
      </c>
      <c r="L47" s="4">
        <f>-2*LN(H47/M47) +2*N47</f>
        <v>14.541678687612112</v>
      </c>
      <c r="M47">
        <v>5</v>
      </c>
      <c r="N47">
        <v>4</v>
      </c>
      <c r="O47">
        <f t="shared" si="19"/>
        <v>1437.7567189265294</v>
      </c>
      <c r="P47">
        <f t="shared" si="20"/>
        <v>2.5066691189343546E-2</v>
      </c>
      <c r="R47" s="26" t="s">
        <v>37</v>
      </c>
      <c r="S47" s="27"/>
      <c r="T47" s="28"/>
    </row>
    <row r="48" spans="1:21" ht="17" thickTop="1" x14ac:dyDescent="0.2">
      <c r="A48" s="3">
        <v>2009</v>
      </c>
      <c r="B48" t="s">
        <v>34</v>
      </c>
      <c r="C48" t="s">
        <v>71</v>
      </c>
      <c r="D48">
        <v>-3.3549747000000001</v>
      </c>
      <c r="E48">
        <v>-7.9999998000000003</v>
      </c>
      <c r="F48">
        <v>4.4999997</v>
      </c>
      <c r="H48" s="2">
        <v>3.6994011999999998E-4</v>
      </c>
      <c r="R48" s="29">
        <f>$P22*D22+$P23*D23+$P24*D24</f>
        <v>-7.4264404867061149</v>
      </c>
      <c r="S48" s="30">
        <f>$P22*E22+$P23*E23+$P24*E24</f>
        <v>-3.186137331327104</v>
      </c>
      <c r="T48" s="31">
        <f>$P22*F22+$P23*F23+$P24*F24</f>
        <v>6.6275498889267883</v>
      </c>
    </row>
    <row r="49" spans="1:21" x14ac:dyDescent="0.2">
      <c r="A49" s="11"/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2009</v>
      </c>
      <c r="C50" t="s">
        <v>92</v>
      </c>
      <c r="G50" s="4"/>
      <c r="R50" s="29">
        <f>$P27*D27+$P28*D28+$P29*D29</f>
        <v>-5.4070220562410212</v>
      </c>
      <c r="S50" s="30">
        <f>$P27*E27+$P28*E28+$P29*E29</f>
        <v>-3.0429940731064415</v>
      </c>
      <c r="T50" s="31">
        <f>$P27*F27+$P28*F28+$P29*F29</f>
        <v>0.4669613946541129</v>
      </c>
      <c r="U50" s="4"/>
    </row>
    <row r="51" spans="1:21" x14ac:dyDescent="0.2">
      <c r="A51" s="11">
        <v>2009</v>
      </c>
      <c r="C51" s="41" t="s">
        <v>23</v>
      </c>
      <c r="D51" s="42">
        <v>-7.4264404867061149</v>
      </c>
      <c r="E51" s="42">
        <v>-3.186137331327104</v>
      </c>
      <c r="F51" s="42">
        <v>6.6275498889267883</v>
      </c>
      <c r="G51" s="22"/>
      <c r="H51" s="44">
        <f t="shared" ref="H51:J55" si="21">EXP(D51)</f>
        <v>5.9530273308739832E-4</v>
      </c>
      <c r="I51" s="44">
        <f t="shared" si="21"/>
        <v>4.1331211777464481E-2</v>
      </c>
      <c r="J51" s="122">
        <f t="shared" si="21"/>
        <v>755.62852693154173</v>
      </c>
      <c r="R51" s="29" t="s">
        <v>53</v>
      </c>
      <c r="S51" s="30"/>
      <c r="T51" s="31"/>
    </row>
    <row r="52" spans="1:21" x14ac:dyDescent="0.2">
      <c r="A52" s="11">
        <v>2009</v>
      </c>
      <c r="C52" s="24" t="s">
        <v>24</v>
      </c>
      <c r="D52" s="19">
        <v>-4.85986626255304</v>
      </c>
      <c r="E52" s="19">
        <v>-4.3270663196612977</v>
      </c>
      <c r="F52" s="19">
        <v>9.378503778480038</v>
      </c>
      <c r="G52" s="14"/>
      <c r="H52" s="45">
        <f t="shared" si="21"/>
        <v>7.751520490379523E-3</v>
      </c>
      <c r="I52" s="45">
        <f t="shared" si="21"/>
        <v>1.3206233583830716E-2</v>
      </c>
      <c r="J52" s="123">
        <f t="shared" si="21"/>
        <v>11831.299259777003</v>
      </c>
      <c r="R52" s="29">
        <f>$P32*D32+$P33*D33+$P34*D34+$P35*D35</f>
        <v>-4.85986626255304</v>
      </c>
      <c r="S52" s="30">
        <f>$P32*E32+$P33*E33+$P34*E34+$P35*E35</f>
        <v>-4.3270663196612977</v>
      </c>
      <c r="T52" s="31">
        <f t="shared" ref="T52" si="22">$P32*F32+$P33*F33+$P34*F34+$P35*F35</f>
        <v>9.378503778480038</v>
      </c>
    </row>
    <row r="53" spans="1:21" x14ac:dyDescent="0.2">
      <c r="A53" s="11">
        <v>2009</v>
      </c>
      <c r="C53" s="24" t="s">
        <v>25</v>
      </c>
      <c r="D53" s="43">
        <v>-4.364457002675513</v>
      </c>
      <c r="E53" s="43">
        <v>-4.1012620065059338</v>
      </c>
      <c r="F53" s="43">
        <v>11.131873555777855</v>
      </c>
      <c r="H53" s="45">
        <f t="shared" si="21"/>
        <v>1.2721561073764197E-2</v>
      </c>
      <c r="I53" s="45">
        <f t="shared" si="21"/>
        <v>1.6551773769355637E-2</v>
      </c>
      <c r="J53" s="123">
        <f t="shared" si="21"/>
        <v>68314.242732781931</v>
      </c>
      <c r="R53" s="29" t="s">
        <v>54</v>
      </c>
      <c r="S53" s="32"/>
      <c r="T53" s="33"/>
    </row>
    <row r="54" spans="1:21" x14ac:dyDescent="0.2">
      <c r="A54" s="11">
        <v>2009</v>
      </c>
      <c r="C54" s="24" t="s">
        <v>26</v>
      </c>
      <c r="D54" s="19">
        <v>-3.2319172838324288</v>
      </c>
      <c r="E54" s="19">
        <v>-8.0189050641195134</v>
      </c>
      <c r="F54" s="19">
        <v>6.4127355248237352</v>
      </c>
      <c r="H54" s="45">
        <f t="shared" si="21"/>
        <v>3.9481728495310182E-2</v>
      </c>
      <c r="I54" s="45">
        <f t="shared" si="21"/>
        <v>3.2918025683582934E-4</v>
      </c>
      <c r="J54" s="123">
        <f t="shared" si="21"/>
        <v>609.55886585498411</v>
      </c>
      <c r="R54" s="29">
        <f>$P38*D38+$P39*D39+$P40*D40+$P41*D41</f>
        <v>-4.364457002675513</v>
      </c>
      <c r="S54" s="30">
        <f t="shared" ref="S54:T54" si="23">$P38*E38+$P39*E39+$P40*E40+$P41*E41</f>
        <v>-4.1012620065059338</v>
      </c>
      <c r="T54" s="31">
        <f t="shared" si="23"/>
        <v>11.131873555777855</v>
      </c>
    </row>
    <row r="55" spans="1:21" x14ac:dyDescent="0.2">
      <c r="A55" s="11">
        <v>2009</v>
      </c>
      <c r="C55" s="24" t="s">
        <v>27</v>
      </c>
      <c r="D55" s="19">
        <v>-5.4070220562410212</v>
      </c>
      <c r="E55" s="19">
        <v>-3.0429940731064415</v>
      </c>
      <c r="F55" s="19">
        <v>0.4669613946541129</v>
      </c>
      <c r="H55" s="45">
        <f t="shared" si="21"/>
        <v>4.4849763516904943E-3</v>
      </c>
      <c r="I55" s="45">
        <f t="shared" si="21"/>
        <v>4.7691882531496546E-2</v>
      </c>
      <c r="J55" s="123">
        <f t="shared" si="21"/>
        <v>1.5951398213037691</v>
      </c>
      <c r="R55" s="29" t="s">
        <v>55</v>
      </c>
      <c r="S55" s="32"/>
      <c r="T55" s="33"/>
    </row>
    <row r="56" spans="1:21" ht="17" thickBot="1" x14ac:dyDescent="0.25">
      <c r="A56" s="11">
        <v>2009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-3.2319172838324288</v>
      </c>
      <c r="S56" s="37">
        <f t="shared" ref="S56:T56" si="24">$P44*E44+$P45*E45+$P46*E46+$P47*E47</f>
        <v>-8.0189050641195134</v>
      </c>
      <c r="T56" s="116">
        <f t="shared" si="24"/>
        <v>6.4127355248237352</v>
      </c>
      <c r="U56" s="4"/>
    </row>
    <row r="57" spans="1:21" x14ac:dyDescent="0.2">
      <c r="A57" s="11">
        <v>2009</v>
      </c>
      <c r="C57" s="24" t="s">
        <v>5</v>
      </c>
      <c r="D57" s="19">
        <f>AVERAGE(D51:D55)</f>
        <v>-5.0579406184016245</v>
      </c>
      <c r="E57" s="19">
        <f t="shared" ref="E57:F57" si="25">AVERAGE(E51:E55)</f>
        <v>-4.5352729589440584</v>
      </c>
      <c r="F57" s="19">
        <f t="shared" si="25"/>
        <v>6.8035248285325052</v>
      </c>
      <c r="G57" t="s">
        <v>46</v>
      </c>
      <c r="H57" s="45">
        <f>AVERAGE(H51:H55)</f>
        <v>1.3007017828846359E-2</v>
      </c>
      <c r="I57" s="45">
        <f t="shared" ref="I57:J57" si="26">AVERAGE(I51:I55)</f>
        <v>2.3822056383796641E-2</v>
      </c>
      <c r="J57" s="123">
        <f t="shared" si="26"/>
        <v>16302.464905033354</v>
      </c>
    </row>
    <row r="58" spans="1:21" x14ac:dyDescent="0.2">
      <c r="A58" s="11">
        <v>2009</v>
      </c>
      <c r="C58" s="24" t="s">
        <v>6</v>
      </c>
      <c r="D58" s="19">
        <f>STDEV(D51:D55)</f>
        <v>1.548076521890873</v>
      </c>
      <c r="E58" s="19">
        <f t="shared" ref="E58:F58" si="27">STDEV(E51:E55)</f>
        <v>2.0257388387023734</v>
      </c>
      <c r="F58" s="19">
        <f t="shared" si="27"/>
        <v>4.0528027002355573</v>
      </c>
      <c r="G58" t="s">
        <v>47</v>
      </c>
      <c r="H58" s="45">
        <f>STDEV(H51:H55)</f>
        <v>1.5453866063733722E-2</v>
      </c>
      <c r="I58" s="45">
        <f t="shared" ref="I58:J58" si="28">STDEV(I51:I55)</f>
        <v>1.9961256565230748E-2</v>
      </c>
      <c r="J58" s="123">
        <f t="shared" si="28"/>
        <v>29491.126341048566</v>
      </c>
    </row>
    <row r="59" spans="1:21" ht="17" thickBot="1" x14ac:dyDescent="0.25">
      <c r="A59">
        <v>2009</v>
      </c>
      <c r="C59" s="25" t="s">
        <v>28</v>
      </c>
      <c r="D59" s="20">
        <f>SQRT(EXP(D58^2)-1)</f>
        <v>3.1599228118928351</v>
      </c>
      <c r="E59" s="20">
        <f t="shared" ref="E59:F59" si="29">SQRT(EXP(E58^2)-1)</f>
        <v>7.7174467687930202</v>
      </c>
      <c r="F59" s="20">
        <f t="shared" si="29"/>
        <v>3687.1343143474219</v>
      </c>
      <c r="G59" s="16" t="s">
        <v>28</v>
      </c>
      <c r="H59" s="47">
        <f>H58/H57</f>
        <v>1.1881175429360031</v>
      </c>
      <c r="I59" s="47">
        <f t="shared" ref="I59:J59" si="30">I58/I57</f>
        <v>0.83793171519852738</v>
      </c>
      <c r="J59" s="125">
        <f t="shared" si="30"/>
        <v>1.8089979958762701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C62" s="41" t="s">
        <v>23</v>
      </c>
      <c r="D62" s="42">
        <v>-3.4389799999999999</v>
      </c>
      <c r="E62" s="42">
        <v>4.5219814999999999</v>
      </c>
      <c r="F62" s="42">
        <v>-1.1445307</v>
      </c>
      <c r="G62" s="114">
        <f>H25</f>
        <v>2.4838051E-21</v>
      </c>
      <c r="H62" s="44">
        <f t="shared" ref="H62:J66" si="31">EXP(D62)</f>
        <v>3.2097407992617163E-2</v>
      </c>
      <c r="I62" s="44">
        <f t="shared" si="31"/>
        <v>92.017750623684577</v>
      </c>
      <c r="J62" s="122">
        <f t="shared" si="31"/>
        <v>0.31837329532373471</v>
      </c>
      <c r="O62" s="92">
        <v>51.86</v>
      </c>
      <c r="P62" s="85">
        <v>4514.5069999999996</v>
      </c>
      <c r="Q62">
        <v>0.24099999999999999</v>
      </c>
      <c r="R62" s="55">
        <f>(P62/701.7-Q62*24)*701.7</f>
        <v>455.87419999999923</v>
      </c>
    </row>
    <row r="63" spans="1:21" x14ac:dyDescent="0.2">
      <c r="C63" s="24" t="s">
        <v>24</v>
      </c>
      <c r="D63" s="19">
        <v>-5.4043735000000002</v>
      </c>
      <c r="E63" s="19">
        <v>-1.7097741</v>
      </c>
      <c r="F63" s="19">
        <v>-2.5881519000000002</v>
      </c>
      <c r="G63" s="115">
        <f>H36</f>
        <v>1.054423E-17</v>
      </c>
      <c r="H63" s="45">
        <f t="shared" si="31"/>
        <v>4.4968708084132374E-3</v>
      </c>
      <c r="I63" s="45">
        <f t="shared" si="31"/>
        <v>0.18090665481488577</v>
      </c>
      <c r="J63" s="123">
        <f t="shared" si="31"/>
        <v>7.5158812814851483E-2</v>
      </c>
      <c r="O63" s="39">
        <v>50.508000000000003</v>
      </c>
      <c r="P63" s="86">
        <v>2125.4789999999998</v>
      </c>
      <c r="Q63">
        <v>0.10100000000000001</v>
      </c>
      <c r="R63" s="56">
        <f t="shared" ref="R63:R66" si="32">(P63/701.7-Q63*24)*701.7</f>
        <v>424.55819999999954</v>
      </c>
    </row>
    <row r="64" spans="1:21" x14ac:dyDescent="0.2">
      <c r="C64" s="24" t="s">
        <v>25</v>
      </c>
      <c r="D64" s="43">
        <v>-4.3540609999999997</v>
      </c>
      <c r="E64" s="43">
        <v>-3.4192553999999999</v>
      </c>
      <c r="F64" s="43">
        <v>3.7875831999999998</v>
      </c>
      <c r="G64" s="2">
        <f>H42</f>
        <v>4.4204141000000002E-21</v>
      </c>
      <c r="H64" s="45">
        <f t="shared" si="31"/>
        <v>1.2854504298444995E-2</v>
      </c>
      <c r="I64" s="45">
        <f t="shared" si="31"/>
        <v>3.273680168869051E-2</v>
      </c>
      <c r="J64" s="123">
        <f t="shared" si="31"/>
        <v>44.149570552832493</v>
      </c>
      <c r="O64" s="39">
        <v>49.697000000000003</v>
      </c>
      <c r="P64" s="86">
        <v>2806.6930000000002</v>
      </c>
      <c r="Q64">
        <v>0.106</v>
      </c>
      <c r="R64" s="56">
        <f t="shared" si="32"/>
        <v>1021.5682</v>
      </c>
    </row>
    <row r="65" spans="3:18" x14ac:dyDescent="0.2">
      <c r="C65" s="24" t="s">
        <v>26</v>
      </c>
      <c r="D65" s="133">
        <v>-3.3549747000000001</v>
      </c>
      <c r="E65" s="133">
        <v>-7.9999998000000003</v>
      </c>
      <c r="F65" s="133">
        <v>4.4999997</v>
      </c>
      <c r="G65" s="2">
        <f>H48</f>
        <v>3.6994011999999998E-4</v>
      </c>
      <c r="H65" s="45">
        <f t="shared" si="31"/>
        <v>3.4910253372993333E-2</v>
      </c>
      <c r="I65" s="45">
        <f t="shared" si="31"/>
        <v>3.3546269499504401E-4</v>
      </c>
      <c r="J65" s="123">
        <f t="shared" si="31"/>
        <v>90.017104295386474</v>
      </c>
      <c r="O65" s="39">
        <v>44.628999999999998</v>
      </c>
      <c r="P65" s="86">
        <v>7093.9120000000003</v>
      </c>
      <c r="Q65">
        <v>0.13200000000000001</v>
      </c>
      <c r="R65" s="56">
        <f t="shared" si="32"/>
        <v>4870.9264000000003</v>
      </c>
    </row>
    <row r="66" spans="3:18" ht="17" thickBot="1" x14ac:dyDescent="0.25">
      <c r="C66" s="24" t="s">
        <v>27</v>
      </c>
      <c r="D66" s="19">
        <v>-3.1947314000000002</v>
      </c>
      <c r="E66" s="19">
        <v>3.6835756000000002</v>
      </c>
      <c r="F66" s="19">
        <v>-1.3469329000000001</v>
      </c>
      <c r="G66" s="2">
        <f>H30</f>
        <v>8.6809086999999996E-23</v>
      </c>
      <c r="H66" s="45">
        <f t="shared" si="31"/>
        <v>4.0977530462715912E-2</v>
      </c>
      <c r="I66" s="45">
        <f t="shared" si="31"/>
        <v>39.788407459449154</v>
      </c>
      <c r="J66" s="123">
        <f t="shared" si="31"/>
        <v>0.26003659704673793</v>
      </c>
      <c r="O66" s="40">
        <v>37.703000000000003</v>
      </c>
      <c r="P66" s="87">
        <v>6643.7969999999996</v>
      </c>
      <c r="Q66">
        <v>0.44500000000000001</v>
      </c>
      <c r="R66" s="57">
        <f t="shared" si="32"/>
        <v>-850.35900000000095</v>
      </c>
    </row>
    <row r="67" spans="3:18" x14ac:dyDescent="0.2"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46.879399999999997</v>
      </c>
      <c r="P67" s="90">
        <f>AVERAGE(P62:P66)</f>
        <v>4636.8775999999998</v>
      </c>
      <c r="R67" s="90">
        <f>AVERAGE(R62:R66)</f>
        <v>1184.5135999999998</v>
      </c>
    </row>
    <row r="68" spans="3:18" x14ac:dyDescent="0.2">
      <c r="C68" s="24" t="s">
        <v>5</v>
      </c>
      <c r="D68" s="19">
        <f>AVERAGE(D62:D64, D66)</f>
        <v>-4.0980364749999998</v>
      </c>
      <c r="E68" s="19">
        <f t="shared" ref="E68:F68" si="33">AVERAGE(E62:E64, E66)</f>
        <v>0.76913190000000009</v>
      </c>
      <c r="F68" s="19">
        <f t="shared" si="33"/>
        <v>-0.32300807500000017</v>
      </c>
      <c r="G68" s="2">
        <f>GEOMEAN(G62:G66)</f>
        <v>2.0609069910290755E-17</v>
      </c>
      <c r="H68" s="45">
        <f>AVERAGE(H62:H66)</f>
        <v>2.5067313387036928E-2</v>
      </c>
      <c r="I68" s="45">
        <f t="shared" ref="I68:J68" si="34">AVERAGE(I62:I66)</f>
        <v>26.404027400466457</v>
      </c>
      <c r="J68" s="123">
        <f t="shared" si="34"/>
        <v>26.964048710680856</v>
      </c>
      <c r="N68" t="s">
        <v>47</v>
      </c>
      <c r="O68" s="90">
        <f>STDEV(O62:O66)</f>
        <v>5.8134026438911395</v>
      </c>
      <c r="P68" s="90">
        <f>STDEV(P62:P66)</f>
        <v>2221.2843516073758</v>
      </c>
      <c r="R68" s="90">
        <f>STDEV(R62:R66)</f>
        <v>2171.7127237987352</v>
      </c>
    </row>
    <row r="69" spans="3:18" x14ac:dyDescent="0.2">
      <c r="C69" s="24" t="s">
        <v>6</v>
      </c>
      <c r="D69" s="19">
        <f>STDEV(D62:D64,D66)</f>
        <v>1.0037231484241584</v>
      </c>
      <c r="E69" s="19">
        <f t="shared" ref="E69:F69" si="35">STDEV(E62:E64,E66)</f>
        <v>3.9270610441027074</v>
      </c>
      <c r="F69" s="19">
        <f t="shared" si="35"/>
        <v>2.8137258009431747</v>
      </c>
      <c r="G69" t="s">
        <v>47</v>
      </c>
      <c r="H69" s="45">
        <f>STDEV(H62:H66)</f>
        <v>1.5586344334389511E-2</v>
      </c>
      <c r="I69" s="45">
        <f t="shared" ref="I69:J69" si="36">STDEV(I62:I66)</f>
        <v>40.510968521522997</v>
      </c>
      <c r="J69" s="123">
        <f t="shared" si="36"/>
        <v>40.053522506766789</v>
      </c>
      <c r="N69" t="s">
        <v>82</v>
      </c>
      <c r="O69" s="89">
        <f>O68/O67</f>
        <v>0.124007616221435</v>
      </c>
      <c r="P69" s="89">
        <f>P68/P67</f>
        <v>0.47904744166793961</v>
      </c>
      <c r="R69" s="89">
        <f>R68/R67</f>
        <v>1.8334215190089296</v>
      </c>
    </row>
    <row r="70" spans="3:18" ht="17" thickBot="1" x14ac:dyDescent="0.25">
      <c r="C70" s="25" t="s">
        <v>28</v>
      </c>
      <c r="D70" s="20">
        <f>SQRT(EXP(D69^2)-1)</f>
        <v>1.3185736506840358</v>
      </c>
      <c r="E70" s="20">
        <f t="shared" ref="E70:F70" si="37">SQRT(EXP(E69^2)-1)</f>
        <v>2232.5598518710335</v>
      </c>
      <c r="F70" s="20">
        <f t="shared" si="37"/>
        <v>52.370537449306049</v>
      </c>
      <c r="G70" s="16" t="s">
        <v>28</v>
      </c>
      <c r="H70" s="47">
        <f>H69/H68</f>
        <v>0.62177960971476443</v>
      </c>
      <c r="I70" s="47">
        <f t="shared" ref="I70:J70" si="38">I69/I68</f>
        <v>1.5342723254713531</v>
      </c>
      <c r="J70" s="125">
        <f t="shared" si="38"/>
        <v>1.4854417056033948</v>
      </c>
    </row>
    <row r="71" spans="3:18" ht="17" thickBot="1" x14ac:dyDescent="0.25"/>
    <row r="72" spans="3:18" x14ac:dyDescent="0.2">
      <c r="O72" s="8">
        <f>LN(O62)</f>
        <v>3.9485477801105184</v>
      </c>
      <c r="P72" s="91">
        <f>LN(P62)</f>
        <v>8.4150512683056409</v>
      </c>
    </row>
    <row r="73" spans="3:18" x14ac:dyDescent="0.2">
      <c r="O73" s="11">
        <f t="shared" ref="O73:P76" si="39">LN(O63)</f>
        <v>3.9221317395764341</v>
      </c>
      <c r="P73" s="10">
        <f t="shared" si="39"/>
        <v>7.6617524677218078</v>
      </c>
    </row>
    <row r="74" spans="3:18" x14ac:dyDescent="0.2">
      <c r="O74" s="11">
        <f t="shared" si="39"/>
        <v>3.9059445691076755</v>
      </c>
      <c r="P74" s="10">
        <f t="shared" si="39"/>
        <v>7.939762200947051</v>
      </c>
    </row>
    <row r="75" spans="3:18" x14ac:dyDescent="0.2">
      <c r="O75" s="11">
        <f t="shared" si="39"/>
        <v>3.7983838719370917</v>
      </c>
      <c r="P75" s="10">
        <f t="shared" si="39"/>
        <v>8.8669922304074582</v>
      </c>
    </row>
    <row r="76" spans="3:18" ht="17" thickBot="1" x14ac:dyDescent="0.25">
      <c r="O76" s="15">
        <f t="shared" si="39"/>
        <v>3.6297396668848121</v>
      </c>
      <c r="P76" s="17">
        <f t="shared" si="39"/>
        <v>8.8014389163832032</v>
      </c>
    </row>
    <row r="77" spans="3:18" x14ac:dyDescent="0.2">
      <c r="N77" t="s">
        <v>5</v>
      </c>
      <c r="O77" s="8">
        <f>AVERAGE(O72:O76)</f>
        <v>3.8409495255233059</v>
      </c>
      <c r="P77" s="55">
        <f>AVERAGE(P72:P76)</f>
        <v>8.3369994167530344</v>
      </c>
    </row>
    <row r="78" spans="3:18" x14ac:dyDescent="0.2">
      <c r="N78" t="s">
        <v>6</v>
      </c>
      <c r="O78" s="11">
        <f>STDEV(O72:O76)</f>
        <v>0.13116185727054069</v>
      </c>
      <c r="P78" s="56">
        <f>STDEV(P72:P76)</f>
        <v>0.52830965604229541</v>
      </c>
    </row>
    <row r="79" spans="3:18" ht="17" thickBot="1" x14ac:dyDescent="0.25">
      <c r="N79" t="s">
        <v>28</v>
      </c>
      <c r="O79" s="15">
        <f>SQRT(EXP(O78^2)-1)</f>
        <v>0.13172799283952558</v>
      </c>
      <c r="P79" s="17">
        <f>SQRT(EXP(P78^2)-1)</f>
        <v>0.56741007669077093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DD4C-0DB8-6145-991B-BE13CF7442D8}">
  <sheetPr codeName="Sheet8">
    <tabColor theme="9" tint="0.39997558519241921"/>
  </sheetPr>
  <dimension ref="A1:V79"/>
  <sheetViews>
    <sheetView workbookViewId="0">
      <selection activeCell="G61" sqref="G61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s="8" t="s">
        <v>62</v>
      </c>
      <c r="B1" s="9" t="s">
        <v>11</v>
      </c>
      <c r="C1" s="9" t="s">
        <v>10</v>
      </c>
      <c r="D1" s="9" t="s">
        <v>0</v>
      </c>
      <c r="E1" s="9" t="s">
        <v>1</v>
      </c>
      <c r="F1" s="9" t="s">
        <v>2</v>
      </c>
      <c r="G1" s="9" t="s">
        <v>7</v>
      </c>
      <c r="H1" s="9" t="s">
        <v>3</v>
      </c>
      <c r="I1" s="9" t="s">
        <v>17</v>
      </c>
      <c r="J1" s="9" t="s">
        <v>9</v>
      </c>
      <c r="K1" s="9" t="s">
        <v>16</v>
      </c>
      <c r="L1" s="9" t="s">
        <v>49</v>
      </c>
      <c r="M1" s="9" t="s">
        <v>41</v>
      </c>
      <c r="N1" s="9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1" x14ac:dyDescent="0.2">
      <c r="A2">
        <v>2010</v>
      </c>
      <c r="B2" t="s">
        <v>12</v>
      </c>
      <c r="C2" t="s">
        <v>64</v>
      </c>
      <c r="D2" s="49">
        <v>-2.2004000000000001</v>
      </c>
      <c r="E2" s="49">
        <v>-2.9365999999999999</v>
      </c>
      <c r="F2" s="49">
        <v>2.8978999999999999</v>
      </c>
      <c r="H2" s="49">
        <v>60.893900000000002</v>
      </c>
      <c r="L2" s="4">
        <f t="shared" ref="L2:L5" si="0">-2*LN(H2/M2) +2*N2</f>
        <v>4.7515472885850603</v>
      </c>
      <c r="M2">
        <v>12</v>
      </c>
      <c r="N2">
        <v>4</v>
      </c>
      <c r="O2">
        <f t="shared" ref="O2:O9" si="1">1/EXP(-0.5*L2)</f>
        <v>10.759333864274266</v>
      </c>
      <c r="P2">
        <f>O2/SUM(O$2:O$9)</f>
        <v>5.356186538339186E-2</v>
      </c>
      <c r="Q2" s="55">
        <f>O2/(SUM(O$2:O$5))</f>
        <v>0.12251292015421276</v>
      </c>
      <c r="R2" s="4">
        <f>$P2*D2+$P3*D3+$P4*D4+$P5*D5+$P6*D6+$P7*D7+$P8*D8+$P9*D9</f>
        <v>-0.577994922034474</v>
      </c>
      <c r="S2" s="4">
        <f t="shared" ref="S2:T2" si="2">$P2*E2+$P3*E3+$P4*E4+$P5*E5+$P6*E6+$P7*E7+$P8*E8+$P9*E9</f>
        <v>-0.74817879183989122</v>
      </c>
      <c r="T2" s="4">
        <f t="shared" si="2"/>
        <v>3.9440574883761879</v>
      </c>
      <c r="U2" s="4">
        <v>0.5</v>
      </c>
    </row>
    <row r="3" spans="1:21" x14ac:dyDescent="0.2">
      <c r="A3">
        <v>2010</v>
      </c>
      <c r="B3" t="s">
        <v>12</v>
      </c>
      <c r="C3" t="s">
        <v>65</v>
      </c>
      <c r="D3" s="49">
        <v>6.2700000000000006E-2</v>
      </c>
      <c r="E3" s="49">
        <v>0.29139999999999999</v>
      </c>
      <c r="F3" s="49">
        <v>3.1019000000000001</v>
      </c>
      <c r="H3" s="49">
        <v>12.5528</v>
      </c>
      <c r="L3" s="4">
        <f t="shared" si="0"/>
        <v>7.9099258030505579</v>
      </c>
      <c r="M3">
        <v>12</v>
      </c>
      <c r="N3">
        <v>4</v>
      </c>
      <c r="O3">
        <f t="shared" si="1"/>
        <v>52.193757599717266</v>
      </c>
      <c r="P3">
        <f t="shared" ref="P3:P9" si="3">O3/SUM(O$2:O$9)</f>
        <v>0.25982974909739076</v>
      </c>
      <c r="Q3" s="56">
        <f t="shared" ref="Q3:Q4" si="4">O3/(SUM(O$2:O$5))</f>
        <v>0.59431278348883265</v>
      </c>
    </row>
    <row r="4" spans="1:21" x14ac:dyDescent="0.2">
      <c r="A4">
        <v>2010</v>
      </c>
      <c r="B4" t="s">
        <v>50</v>
      </c>
      <c r="C4" t="s">
        <v>66</v>
      </c>
      <c r="D4" s="49">
        <v>-1.18282</v>
      </c>
      <c r="E4" s="49">
        <v>-2.2869999999999999</v>
      </c>
      <c r="F4" s="49">
        <v>4.0862999999999996</v>
      </c>
      <c r="H4" s="49">
        <v>41.316589999999998</v>
      </c>
      <c r="L4" s="4">
        <f t="shared" si="0"/>
        <v>5.5272850711271246</v>
      </c>
      <c r="M4">
        <v>12</v>
      </c>
      <c r="N4">
        <v>4</v>
      </c>
      <c r="O4">
        <f t="shared" si="1"/>
        <v>15.857499382154501</v>
      </c>
      <c r="P4">
        <f t="shared" si="3"/>
        <v>7.8941434287527756E-2</v>
      </c>
      <c r="Q4" s="56">
        <f t="shared" si="4"/>
        <v>0.18056401819653117</v>
      </c>
      <c r="R4" s="4">
        <f>$Q2*D2+$Q3*D3+$Q4*D4+$Q5*D5</f>
        <v>-0.72532732050008208</v>
      </c>
      <c r="S4" s="4">
        <f t="shared" ref="S4:T4" si="5">$Q2*E2+$Q3*E3+$Q4*E4+$Q5*E5</f>
        <v>-0.96682183547910161</v>
      </c>
      <c r="T4" s="4">
        <f t="shared" si="5"/>
        <v>3.4154243676229572</v>
      </c>
    </row>
    <row r="5" spans="1:21" ht="17" thickBot="1" x14ac:dyDescent="0.25">
      <c r="A5">
        <v>2010</v>
      </c>
      <c r="B5" t="s">
        <v>12</v>
      </c>
      <c r="C5" t="s">
        <v>67</v>
      </c>
      <c r="D5" s="49">
        <v>-2.7233000000000001</v>
      </c>
      <c r="E5" s="49">
        <v>-3.5794000000000001</v>
      </c>
      <c r="F5" s="49">
        <v>4.6687000000000003</v>
      </c>
      <c r="H5" s="49">
        <v>72.705089999999998</v>
      </c>
      <c r="L5" s="4">
        <f t="shared" si="0"/>
        <v>4.3969905078884342</v>
      </c>
      <c r="M5">
        <v>12</v>
      </c>
      <c r="N5">
        <v>4</v>
      </c>
      <c r="O5">
        <f t="shared" si="1"/>
        <v>9.011443358336134</v>
      </c>
      <c r="P5">
        <f t="shared" si="3"/>
        <v>4.4860557554769913E-2</v>
      </c>
      <c r="Q5" s="57">
        <f>O5/(SUM(O$2:O$5))</f>
        <v>0.10261027816042341</v>
      </c>
      <c r="R5" s="4">
        <f>$Q6*D6+$Q7*D7+$Q8*D9+$Q9*D9</f>
        <v>-0.32106142065660459</v>
      </c>
      <c r="S5" s="4">
        <f t="shared" ref="S5:T5" si="6">$Q6*E6+$Q7*E7+$Q8*E9+$Q9*E9</f>
        <v>-0.35926410588566182</v>
      </c>
      <c r="T5" s="4">
        <f t="shared" si="6"/>
        <v>4.2628217421030019</v>
      </c>
    </row>
    <row r="6" spans="1:21" x14ac:dyDescent="0.2">
      <c r="A6">
        <v>2010</v>
      </c>
      <c r="B6" t="s">
        <v>12</v>
      </c>
      <c r="C6" t="s">
        <v>59</v>
      </c>
      <c r="D6" s="49">
        <v>-0.54869507666473005</v>
      </c>
      <c r="E6" s="49">
        <v>-0.54335880657378199</v>
      </c>
      <c r="F6" s="49">
        <v>5.9144055062417404</v>
      </c>
      <c r="H6" s="49">
        <v>23.95449</v>
      </c>
      <c r="L6" s="4">
        <f>-2*LN(H6/M6) +2*N6</f>
        <v>6.6175017391962916</v>
      </c>
      <c r="M6">
        <v>12</v>
      </c>
      <c r="N6">
        <v>4</v>
      </c>
      <c r="O6">
        <f t="shared" si="1"/>
        <v>27.350939235096671</v>
      </c>
      <c r="P6">
        <f t="shared" si="3"/>
        <v>0.13615780901491648</v>
      </c>
      <c r="Q6" s="55">
        <f>O6/SUM(O$6:O$9)</f>
        <v>0.24192654977739669</v>
      </c>
    </row>
    <row r="7" spans="1:21" x14ac:dyDescent="0.2">
      <c r="A7">
        <v>2010</v>
      </c>
      <c r="B7" t="s">
        <v>12</v>
      </c>
      <c r="C7" t="s">
        <v>57</v>
      </c>
      <c r="D7" s="49">
        <v>5.8739891274127903E-2</v>
      </c>
      <c r="E7" s="49">
        <v>0.128263076691843</v>
      </c>
      <c r="F7" s="49">
        <v>3.94171100935682</v>
      </c>
      <c r="H7" s="49">
        <v>12.5646</v>
      </c>
      <c r="L7" s="4">
        <f t="shared" ref="L7:L9" si="7">-2*LN(H7/M7) +2*N7</f>
        <v>7.9080466275199512</v>
      </c>
      <c r="M7">
        <v>12</v>
      </c>
      <c r="N7">
        <v>4</v>
      </c>
      <c r="O7">
        <f t="shared" si="1"/>
        <v>52.144740015418776</v>
      </c>
      <c r="P7">
        <f t="shared" si="3"/>
        <v>0.25958573090028542</v>
      </c>
      <c r="Q7" s="56">
        <f t="shared" ref="Q7:Q9" si="8">O7/SUM(O$6:O$9)</f>
        <v>0.46123450944535843</v>
      </c>
    </row>
    <row r="8" spans="1:21" x14ac:dyDescent="0.2">
      <c r="A8">
        <v>2010</v>
      </c>
      <c r="B8" t="s">
        <v>50</v>
      </c>
      <c r="C8" t="s">
        <v>58</v>
      </c>
      <c r="D8" s="49">
        <v>-2.34823984710291</v>
      </c>
      <c r="E8" s="49">
        <v>-3.4614517178356601</v>
      </c>
      <c r="F8" s="49">
        <v>4.4620466510550303</v>
      </c>
      <c r="H8" s="49">
        <v>65.993949999999998</v>
      </c>
      <c r="L8" s="4">
        <f t="shared" si="7"/>
        <v>4.5906871572597741</v>
      </c>
      <c r="M8">
        <v>12</v>
      </c>
      <c r="N8">
        <v>4</v>
      </c>
      <c r="O8">
        <f t="shared" si="1"/>
        <v>9.9278464222512941</v>
      </c>
      <c r="P8">
        <f t="shared" si="3"/>
        <v>4.9422573955184165E-2</v>
      </c>
      <c r="Q8" s="56">
        <f t="shared" si="8"/>
        <v>8.7814521139849194E-2</v>
      </c>
    </row>
    <row r="9" spans="1:21" ht="17" thickBot="1" x14ac:dyDescent="0.25">
      <c r="A9">
        <v>2010</v>
      </c>
      <c r="B9" t="s">
        <v>12</v>
      </c>
      <c r="C9" t="s">
        <v>60</v>
      </c>
      <c r="D9" s="49">
        <v>-0.72568099809252296</v>
      </c>
      <c r="E9" s="49">
        <v>-0.96675503903434001</v>
      </c>
      <c r="F9" s="49">
        <v>3.4157138465815602</v>
      </c>
      <c r="H9" s="49">
        <v>27.72512</v>
      </c>
      <c r="L9" s="4">
        <f t="shared" si="7"/>
        <v>6.3251355766746222</v>
      </c>
      <c r="M9">
        <v>12</v>
      </c>
      <c r="N9">
        <v>4</v>
      </c>
      <c r="O9">
        <f t="shared" si="1"/>
        <v>23.631198003750054</v>
      </c>
      <c r="P9">
        <f t="shared" si="3"/>
        <v>0.11764027980653377</v>
      </c>
      <c r="Q9" s="57">
        <f t="shared" si="8"/>
        <v>0.20902441963739563</v>
      </c>
    </row>
    <row r="10" spans="1:21" x14ac:dyDescent="0.2">
      <c r="H10" s="2"/>
      <c r="K10" s="2"/>
      <c r="L10" s="4"/>
      <c r="P10">
        <f>SUM(P2:P9)</f>
        <v>1</v>
      </c>
      <c r="Q10">
        <f>SUM(Q2:Q9)</f>
        <v>2</v>
      </c>
    </row>
    <row r="11" spans="1:21" x14ac:dyDescent="0.2">
      <c r="H11" s="2"/>
      <c r="K11" s="2"/>
      <c r="L11" s="2"/>
    </row>
    <row r="12" spans="1:21" x14ac:dyDescent="0.2">
      <c r="A12">
        <v>2010</v>
      </c>
      <c r="B12" t="s">
        <v>19</v>
      </c>
      <c r="C12" t="s">
        <v>8</v>
      </c>
      <c r="D12" s="49">
        <v>-3.2021139999999999</v>
      </c>
      <c r="E12" s="49">
        <v>-3.894174</v>
      </c>
      <c r="F12" s="49">
        <v>8.4097069999999992</v>
      </c>
      <c r="G12" s="49">
        <v>0.20202010000000001</v>
      </c>
      <c r="H12" s="2">
        <v>84.001930000000002</v>
      </c>
      <c r="I12" s="7">
        <v>0.65086500000000003</v>
      </c>
      <c r="K12" s="4"/>
      <c r="L12" s="4">
        <f t="shared" ref="L12:L19" si="9">-2*LN(H12/M12) +2*N12</f>
        <v>6.108133750036318</v>
      </c>
      <c r="M12">
        <v>12</v>
      </c>
      <c r="N12">
        <v>5</v>
      </c>
      <c r="O12">
        <f>1/EXP(-0.5*L12)</f>
        <v>21.201392744558596</v>
      </c>
      <c r="P12">
        <f>O12/SUM(O$12:O$19)</f>
        <v>0.10845960184780148</v>
      </c>
      <c r="R12">
        <f>$P12*D12</f>
        <v>-0.34730000951127099</v>
      </c>
      <c r="S12">
        <f t="shared" ref="S12:U19" si="10">$P12*E12</f>
        <v>-0.4223605615660605</v>
      </c>
      <c r="T12">
        <f t="shared" si="10"/>
        <v>0.912113472876669</v>
      </c>
      <c r="U12">
        <f t="shared" si="10"/>
        <v>2.1911019611253042E-2</v>
      </c>
    </row>
    <row r="13" spans="1:21" x14ac:dyDescent="0.2">
      <c r="A13">
        <v>2010</v>
      </c>
      <c r="B13" t="s">
        <v>19</v>
      </c>
      <c r="C13" t="s">
        <v>32</v>
      </c>
      <c r="D13" s="49">
        <v>-3.2163849999999998</v>
      </c>
      <c r="E13" s="49">
        <v>-3.9010129999999998</v>
      </c>
      <c r="F13" s="49">
        <v>6.0537429999999999</v>
      </c>
      <c r="G13" s="49">
        <v>0.3587262</v>
      </c>
      <c r="H13" s="2">
        <v>84.352969999999999</v>
      </c>
      <c r="K13" s="4"/>
      <c r="L13" s="4">
        <f>-2*LN(H14/M13) +2*N13</f>
        <v>6.0974345704940784</v>
      </c>
      <c r="M13">
        <v>12</v>
      </c>
      <c r="N13">
        <v>5</v>
      </c>
      <c r="O13">
        <f t="shared" ref="O13:O19" si="11">1/EXP(-0.5*L13)</f>
        <v>21.088276822452272</v>
      </c>
      <c r="P13">
        <f t="shared" ref="P13:P19" si="12">O13/SUM(O$12:O$19)</f>
        <v>0.1078809366618812</v>
      </c>
      <c r="R13">
        <f t="shared" ref="R13:R19" si="13">$P13*D13</f>
        <v>-0.34698662646522477</v>
      </c>
      <c r="S13">
        <f t="shared" si="10"/>
        <v>-0.42084493637017517</v>
      </c>
      <c r="T13">
        <f t="shared" si="10"/>
        <v>0.65308346515030669</v>
      </c>
      <c r="U13">
        <f t="shared" si="10"/>
        <v>3.8699718461157329E-2</v>
      </c>
    </row>
    <row r="14" spans="1:21" x14ac:dyDescent="0.2">
      <c r="A14">
        <v>2010</v>
      </c>
      <c r="B14" t="s">
        <v>20</v>
      </c>
      <c r="C14" t="s">
        <v>8</v>
      </c>
      <c r="D14" s="49">
        <v>-3.218979</v>
      </c>
      <c r="E14" s="49">
        <v>-3.895143</v>
      </c>
      <c r="F14" s="49">
        <v>4.4150559999999999</v>
      </c>
      <c r="G14" s="49">
        <v>0.20678299999999999</v>
      </c>
      <c r="H14" s="2">
        <v>84.452510000000004</v>
      </c>
      <c r="I14" s="7">
        <v>0.54995000000000005</v>
      </c>
      <c r="K14" s="4"/>
      <c r="L14" s="4">
        <f>-2*LN(H15/M14) +2*N14</f>
        <v>6.1071035628886658</v>
      </c>
      <c r="M14">
        <v>12</v>
      </c>
      <c r="N14">
        <v>5</v>
      </c>
      <c r="O14">
        <f t="shared" si="11"/>
        <v>21.190474855508352</v>
      </c>
      <c r="P14">
        <f t="shared" si="12"/>
        <v>0.10840374938972597</v>
      </c>
      <c r="R14">
        <f t="shared" si="13"/>
        <v>-0.34894939280679071</v>
      </c>
      <c r="S14">
        <f t="shared" si="10"/>
        <v>-0.42224810560914539</v>
      </c>
      <c r="T14">
        <f t="shared" si="10"/>
        <v>0.47860862416560596</v>
      </c>
      <c r="U14">
        <f t="shared" si="10"/>
        <v>2.2416052510055705E-2</v>
      </c>
    </row>
    <row r="15" spans="1:21" x14ac:dyDescent="0.2">
      <c r="A15">
        <v>2010</v>
      </c>
      <c r="B15" t="s">
        <v>20</v>
      </c>
      <c r="C15" t="s">
        <v>31</v>
      </c>
      <c r="D15" s="49">
        <v>-3.2060840000000002</v>
      </c>
      <c r="E15" s="49">
        <v>-3.9043700000000001</v>
      </c>
      <c r="F15" s="49">
        <v>7.4001570000000001</v>
      </c>
      <c r="G15" s="49">
        <v>0.35363220000000001</v>
      </c>
      <c r="H15" s="2">
        <v>84.045209999999997</v>
      </c>
      <c r="K15" s="4"/>
      <c r="L15" s="4">
        <f t="shared" si="9"/>
        <v>6.1071035628886658</v>
      </c>
      <c r="M15">
        <v>12</v>
      </c>
      <c r="N15">
        <v>5</v>
      </c>
      <c r="O15">
        <f t="shared" si="11"/>
        <v>21.190474855508352</v>
      </c>
      <c r="P15">
        <f t="shared" si="12"/>
        <v>0.10840374938972597</v>
      </c>
      <c r="R15">
        <f t="shared" si="13"/>
        <v>-0.3475515264584102</v>
      </c>
      <c r="S15">
        <f t="shared" si="10"/>
        <v>-0.42324834700476438</v>
      </c>
      <c r="T15">
        <f t="shared" si="10"/>
        <v>0.80220476487262637</v>
      </c>
      <c r="U15">
        <f t="shared" si="10"/>
        <v>3.8335056384937449E-2</v>
      </c>
    </row>
    <row r="16" spans="1:21" x14ac:dyDescent="0.2">
      <c r="A16">
        <v>2010</v>
      </c>
      <c r="B16" t="s">
        <v>29</v>
      </c>
      <c r="C16" t="s">
        <v>8</v>
      </c>
      <c r="D16" s="49">
        <v>-3.2333829999999999</v>
      </c>
      <c r="E16" s="49">
        <v>-3.9125420000000002</v>
      </c>
      <c r="F16" s="49">
        <v>5.0880070000000002</v>
      </c>
      <c r="G16" s="49">
        <v>0.20049449999999999</v>
      </c>
      <c r="H16" s="2">
        <v>84.746470000000002</v>
      </c>
      <c r="I16" s="52">
        <v>0.64517000000000002</v>
      </c>
      <c r="K16" s="4"/>
      <c r="L16" s="4">
        <f t="shared" si="9"/>
        <v>6.09048511262462</v>
      </c>
      <c r="M16">
        <v>12</v>
      </c>
      <c r="N16">
        <v>5</v>
      </c>
      <c r="O16">
        <f t="shared" si="11"/>
        <v>21.015127936667088</v>
      </c>
      <c r="P16">
        <f t="shared" si="12"/>
        <v>0.10750673015934341</v>
      </c>
      <c r="R16">
        <f t="shared" si="13"/>
        <v>-0.34761043368280825</v>
      </c>
      <c r="S16">
        <f t="shared" si="10"/>
        <v>-0.42062459703109778</v>
      </c>
      <c r="T16">
        <f t="shared" si="10"/>
        <v>0.54699499559785036</v>
      </c>
      <c r="U16">
        <f t="shared" si="10"/>
        <v>2.1554508109932476E-2</v>
      </c>
    </row>
    <row r="17" spans="1:22" x14ac:dyDescent="0.2">
      <c r="A17">
        <v>2010</v>
      </c>
      <c r="B17" t="s">
        <v>29</v>
      </c>
      <c r="C17" t="s">
        <v>31</v>
      </c>
      <c r="D17" s="49">
        <v>-3.1928610000000002</v>
      </c>
      <c r="E17" s="49">
        <v>-3.8956170000000001</v>
      </c>
      <c r="F17" s="49">
        <v>2.9620359999999999</v>
      </c>
      <c r="G17" s="49">
        <v>0.34643600000000002</v>
      </c>
      <c r="H17" s="2">
        <v>83.669160000000005</v>
      </c>
      <c r="K17" s="4"/>
      <c r="L17" s="4">
        <f t="shared" si="9"/>
        <v>6.1160723979430962</v>
      </c>
      <c r="M17">
        <v>12</v>
      </c>
      <c r="N17">
        <v>5</v>
      </c>
      <c r="O17">
        <f t="shared" si="11"/>
        <v>21.28571518144701</v>
      </c>
      <c r="P17">
        <f t="shared" si="12"/>
        <v>0.10889096869440174</v>
      </c>
      <c r="R17">
        <f t="shared" si="13"/>
        <v>-0.34767372719657624</v>
      </c>
      <c r="S17">
        <f t="shared" si="10"/>
        <v>-0.42419750879237922</v>
      </c>
      <c r="T17">
        <f t="shared" si="10"/>
        <v>0.32253896934769094</v>
      </c>
      <c r="U17">
        <f t="shared" si="10"/>
        <v>3.7723751630613762E-2</v>
      </c>
    </row>
    <row r="18" spans="1:22" x14ac:dyDescent="0.2">
      <c r="A18">
        <v>2010</v>
      </c>
      <c r="B18" t="s">
        <v>30</v>
      </c>
      <c r="C18" t="s">
        <v>8</v>
      </c>
      <c r="D18" s="49">
        <v>-3.2088510000000001</v>
      </c>
      <c r="E18" s="49">
        <v>-3.9091830000000001</v>
      </c>
      <c r="F18" s="49">
        <v>4.99376</v>
      </c>
      <c r="G18" s="49">
        <v>0.2003907</v>
      </c>
      <c r="H18" s="2">
        <v>83.403559999999999</v>
      </c>
      <c r="I18" s="52">
        <v>0.62220500000000001</v>
      </c>
      <c r="K18" s="4"/>
      <c r="L18" s="4">
        <f t="shared" si="9"/>
        <v>6.1224313109659905</v>
      </c>
      <c r="M18">
        <v>12</v>
      </c>
      <c r="N18">
        <v>5</v>
      </c>
      <c r="O18">
        <f t="shared" si="11"/>
        <v>21.353499889344281</v>
      </c>
      <c r="P18">
        <f t="shared" si="12"/>
        <v>0.10923773376396512</v>
      </c>
      <c r="R18">
        <f t="shared" si="13"/>
        <v>-0.35052761122623322</v>
      </c>
      <c r="S18">
        <f t="shared" si="10"/>
        <v>-0.42703029178861845</v>
      </c>
      <c r="T18">
        <f t="shared" si="10"/>
        <v>0.54550702536113849</v>
      </c>
      <c r="U18">
        <f t="shared" si="10"/>
        <v>2.1890225935374603E-2</v>
      </c>
    </row>
    <row r="19" spans="1:22" ht="17" thickBot="1" x14ac:dyDescent="0.25">
      <c r="A19" s="15">
        <v>2010</v>
      </c>
      <c r="B19" s="16" t="s">
        <v>30</v>
      </c>
      <c r="C19" s="16" t="s">
        <v>31</v>
      </c>
      <c r="D19" s="63">
        <v>-3.1817679999999999</v>
      </c>
      <c r="E19" s="63">
        <v>-3.8988429999999998</v>
      </c>
      <c r="F19" s="63">
        <v>7.2452009999999998</v>
      </c>
      <c r="G19" s="63">
        <v>0.34950029999999999</v>
      </c>
      <c r="H19" s="67">
        <v>37.77028</v>
      </c>
      <c r="I19" s="16"/>
      <c r="J19" s="16"/>
      <c r="K19" s="65"/>
      <c r="L19" s="65">
        <f t="shared" si="9"/>
        <v>7.7067681996002833</v>
      </c>
      <c r="M19" s="16">
        <v>12</v>
      </c>
      <c r="N19" s="16">
        <v>5</v>
      </c>
      <c r="O19" s="16">
        <f t="shared" si="11"/>
        <v>47.152361836632387</v>
      </c>
      <c r="P19" s="16">
        <f t="shared" si="12"/>
        <v>0.24121653009315508</v>
      </c>
      <c r="R19">
        <f t="shared" si="13"/>
        <v>-0.7674950365214378</v>
      </c>
      <c r="S19">
        <f t="shared" si="10"/>
        <v>-0.94046537983798695</v>
      </c>
      <c r="T19">
        <f t="shared" si="10"/>
        <v>1.7476622450474573</v>
      </c>
      <c r="U19">
        <f t="shared" si="10"/>
        <v>8.4305249632516718E-2</v>
      </c>
    </row>
    <row r="20" spans="1:22" x14ac:dyDescent="0.2">
      <c r="A20" s="11"/>
      <c r="I20" s="7"/>
      <c r="R20" t="s">
        <v>43</v>
      </c>
    </row>
    <row r="21" spans="1:22" x14ac:dyDescent="0.2">
      <c r="A21" s="11">
        <v>2010</v>
      </c>
      <c r="B21" t="s">
        <v>33</v>
      </c>
      <c r="I21" s="7"/>
      <c r="Q21" s="1" t="s">
        <v>5</v>
      </c>
      <c r="R21" s="12">
        <f>SUM(R12:R19)</f>
        <v>-3.204094363868752</v>
      </c>
      <c r="S21" s="12">
        <f t="shared" ref="S21:U21" si="14">SUM(S12:S19)</f>
        <v>-3.9010197280002279</v>
      </c>
      <c r="T21" s="12">
        <f t="shared" si="14"/>
        <v>6.0087135624193451</v>
      </c>
      <c r="U21" s="12">
        <f t="shared" si="14"/>
        <v>0.28683558227584105</v>
      </c>
    </row>
    <row r="22" spans="1:22" x14ac:dyDescent="0.2">
      <c r="A22">
        <v>2010</v>
      </c>
      <c r="B22" t="s">
        <v>13</v>
      </c>
      <c r="C22" t="s">
        <v>8</v>
      </c>
      <c r="D22">
        <v>0.34276190000000001</v>
      </c>
      <c r="E22" s="49">
        <v>-0.76170510000000002</v>
      </c>
      <c r="F22" s="49">
        <v>6.1121036999999996</v>
      </c>
      <c r="G22" s="49">
        <v>0.20044729999999999</v>
      </c>
      <c r="H22">
        <v>62.192520000000002</v>
      </c>
      <c r="I22" s="7">
        <v>0.57818999999999998</v>
      </c>
      <c r="J22" s="4"/>
      <c r="K22" s="4"/>
      <c r="L22" s="4">
        <f t="shared" ref="L22:L24" si="15">-2*LN(H22/M22) +2*N22</f>
        <v>6.1339796841145864</v>
      </c>
      <c r="M22">
        <v>9</v>
      </c>
      <c r="N22">
        <v>5</v>
      </c>
      <c r="O22">
        <f>1/EXP(-0.5*L22)</f>
        <v>21.47715564384896</v>
      </c>
      <c r="P22">
        <f>O22/SUM(O$22:O$24)</f>
        <v>6.3931411074304098E-10</v>
      </c>
      <c r="Q22" s="1" t="s">
        <v>6</v>
      </c>
      <c r="R22" s="12">
        <f>STDEV(D12:D19)</f>
        <v>1.5990591764601512E-2</v>
      </c>
      <c r="S22" s="12">
        <f t="shared" ref="S22:U22" si="16">STDEV(E12:E19)</f>
        <v>6.8141028324141852E-3</v>
      </c>
      <c r="T22" s="12">
        <f t="shared" si="16"/>
        <v>1.7987939205863075</v>
      </c>
      <c r="U22" s="12">
        <f t="shared" si="16"/>
        <v>8.0092192211756646E-2</v>
      </c>
    </row>
    <row r="23" spans="1:22" x14ac:dyDescent="0.2">
      <c r="A23">
        <v>2010</v>
      </c>
      <c r="B23" t="s">
        <v>13</v>
      </c>
      <c r="C23" t="s">
        <v>31</v>
      </c>
      <c r="D23">
        <v>0.3676334</v>
      </c>
      <c r="E23" s="49">
        <v>-0.72431970000000001</v>
      </c>
      <c r="F23">
        <v>4.5834348</v>
      </c>
      <c r="G23" s="49">
        <v>0.20055500000000001</v>
      </c>
      <c r="H23">
        <v>64.715389999999999</v>
      </c>
      <c r="J23" s="4"/>
      <c r="K23" s="4"/>
      <c r="L23" s="4">
        <f t="shared" si="15"/>
        <v>6.0544510740728548</v>
      </c>
      <c r="M23">
        <v>9</v>
      </c>
      <c r="N23">
        <v>5</v>
      </c>
      <c r="O23">
        <f>1/EXP(-0.5*L23)</f>
        <v>20.639888470473398</v>
      </c>
      <c r="P23">
        <f t="shared" ref="P23:P24" si="17">O23/SUM(O$22:O$24)</f>
        <v>6.1439103772176599E-10</v>
      </c>
      <c r="Q23" s="1" t="s">
        <v>28</v>
      </c>
      <c r="R23" s="12">
        <f>SQRT(EXP(R22^2)-1)</f>
        <v>1.5991614013737408E-2</v>
      </c>
      <c r="S23" s="12">
        <f t="shared" ref="S23:U23" si="18">SQRT(EXP(S22^2)-1)</f>
        <v>6.8141819312848521E-3</v>
      </c>
      <c r="T23" s="12">
        <f t="shared" si="18"/>
        <v>4.9419767861575501</v>
      </c>
      <c r="U23" s="129">
        <f t="shared" si="18"/>
        <v>8.0220807062134789E-2</v>
      </c>
    </row>
    <row r="24" spans="1:22" ht="17" thickBot="1" x14ac:dyDescent="0.25">
      <c r="A24" s="59">
        <v>2010</v>
      </c>
      <c r="B24" s="59" t="s">
        <v>13</v>
      </c>
      <c r="C24" s="59" t="s">
        <v>72</v>
      </c>
      <c r="D24" s="59">
        <v>-0.33405190000000001</v>
      </c>
      <c r="E24" s="59">
        <v>-0.97245029999999999</v>
      </c>
      <c r="F24" s="59">
        <v>5.1746184</v>
      </c>
      <c r="G24" s="59"/>
      <c r="H24" s="61">
        <v>4.8756970000000003E-9</v>
      </c>
      <c r="I24" s="7"/>
      <c r="J24" s="4"/>
      <c r="K24" s="4"/>
      <c r="L24" s="4">
        <f t="shared" si="15"/>
        <v>48.475230114051193</v>
      </c>
      <c r="M24">
        <v>3</v>
      </c>
      <c r="N24">
        <v>4</v>
      </c>
      <c r="O24">
        <f>1/EXP(-0.5*L24)</f>
        <v>33594058469.882946</v>
      </c>
      <c r="P24">
        <f t="shared" si="17"/>
        <v>0.99999999874629486</v>
      </c>
      <c r="Q24" s="1"/>
      <c r="R24" s="4"/>
      <c r="S24" s="4"/>
      <c r="T24" s="4"/>
      <c r="U24" s="4"/>
    </row>
    <row r="25" spans="1:22" ht="17" thickTop="1" x14ac:dyDescent="0.2">
      <c r="A25">
        <v>2010</v>
      </c>
      <c r="B25" t="s">
        <v>13</v>
      </c>
      <c r="C25" t="s">
        <v>75</v>
      </c>
      <c r="D25">
        <v>-0.44769553000000001</v>
      </c>
      <c r="E25">
        <v>-0.99375208000000004</v>
      </c>
      <c r="F25">
        <v>3.8974956500000002</v>
      </c>
      <c r="H25" s="2">
        <v>2.0662223E-18</v>
      </c>
      <c r="I25" s="7"/>
      <c r="Q25" s="1"/>
      <c r="R25" s="4"/>
      <c r="S25" s="4"/>
      <c r="T25" s="4"/>
      <c r="U25" s="4"/>
    </row>
    <row r="26" spans="1:22" x14ac:dyDescent="0.2">
      <c r="Q26" s="1"/>
      <c r="R26" s="21"/>
      <c r="S26" s="21"/>
      <c r="T26" s="21"/>
      <c r="U26" s="21"/>
    </row>
    <row r="27" spans="1:22" x14ac:dyDescent="0.2">
      <c r="A27">
        <v>2010</v>
      </c>
      <c r="B27" t="s">
        <v>14</v>
      </c>
      <c r="C27" t="s">
        <v>8</v>
      </c>
      <c r="D27">
        <v>-0.20014960000000001</v>
      </c>
      <c r="E27">
        <v>-0.86652189999999996</v>
      </c>
      <c r="F27">
        <v>2.2676759999999998</v>
      </c>
      <c r="G27">
        <v>0.2020972</v>
      </c>
      <c r="H27">
        <v>7.5370980000000003</v>
      </c>
      <c r="I27" s="7">
        <v>0.58614999999999995</v>
      </c>
      <c r="K27" s="4"/>
      <c r="L27" s="4">
        <f t="shared" ref="L27:L29" si="19">-2*LN(H27/M27) +2*N27</f>
        <v>10.354774700077044</v>
      </c>
      <c r="M27">
        <v>9</v>
      </c>
      <c r="N27">
        <v>5</v>
      </c>
      <c r="O27">
        <f>1/EXP(-0.5*L27)</f>
        <v>177.21919390237332</v>
      </c>
      <c r="P27">
        <f>O27/SUM(O$27:O$29)</f>
        <v>1.755920868028459E-10</v>
      </c>
      <c r="Q27" s="1"/>
      <c r="R27" s="50"/>
      <c r="S27" s="49"/>
      <c r="T27" s="49"/>
      <c r="U27" s="49"/>
      <c r="V27" s="49"/>
    </row>
    <row r="28" spans="1:22" x14ac:dyDescent="0.2">
      <c r="A28">
        <v>2010</v>
      </c>
      <c r="B28" t="s">
        <v>14</v>
      </c>
      <c r="C28" t="s">
        <v>31</v>
      </c>
      <c r="D28">
        <v>-0.14875160000000001</v>
      </c>
      <c r="E28">
        <v>-0.92255589999999998</v>
      </c>
      <c r="F28">
        <v>2.5623450000000001</v>
      </c>
      <c r="G28">
        <v>0.20235439999999999</v>
      </c>
      <c r="H28">
        <v>7.3223039999999999</v>
      </c>
      <c r="I28" s="7"/>
      <c r="K28" s="4"/>
      <c r="L28" s="4">
        <f t="shared" si="19"/>
        <v>10.412599089578636</v>
      </c>
      <c r="M28">
        <v>9</v>
      </c>
      <c r="N28">
        <v>5</v>
      </c>
      <c r="O28">
        <f>1/EXP(-0.5*L28)</f>
        <v>182.4177788744075</v>
      </c>
      <c r="P28">
        <f t="shared" ref="P28:P29" si="20">O28/SUM(O$27:O$29)</f>
        <v>1.8074294187424553E-10</v>
      </c>
      <c r="R28" s="50"/>
      <c r="S28" s="49"/>
      <c r="T28" s="49"/>
      <c r="U28" s="49"/>
      <c r="V28" s="49"/>
    </row>
    <row r="29" spans="1:22" ht="17" thickBot="1" x14ac:dyDescent="0.25">
      <c r="A29" s="59">
        <v>2010</v>
      </c>
      <c r="B29" s="59" t="s">
        <v>14</v>
      </c>
      <c r="C29" s="59" t="s">
        <v>72</v>
      </c>
      <c r="D29" s="59">
        <v>-1.3450013999999999</v>
      </c>
      <c r="E29" s="59">
        <v>-1.2387395000000001</v>
      </c>
      <c r="F29" s="59">
        <v>1.758238</v>
      </c>
      <c r="G29" s="59"/>
      <c r="H29" s="61">
        <v>1.622906E-10</v>
      </c>
      <c r="I29" s="7"/>
      <c r="K29" s="4"/>
      <c r="L29" s="4">
        <f t="shared" si="19"/>
        <v>55.280489698380471</v>
      </c>
      <c r="M29">
        <v>3</v>
      </c>
      <c r="N29">
        <v>4</v>
      </c>
      <c r="O29">
        <f>1/EXP(-0.5*L29)</f>
        <v>1009266402979.7933</v>
      </c>
      <c r="P29">
        <f t="shared" si="20"/>
        <v>0.99999999964366493</v>
      </c>
      <c r="Q29" s="50"/>
      <c r="R29" s="50"/>
      <c r="S29" s="49"/>
      <c r="T29" s="49"/>
      <c r="U29" s="49"/>
      <c r="V29" s="49"/>
    </row>
    <row r="30" spans="1:22" ht="17" thickTop="1" x14ac:dyDescent="0.2">
      <c r="A30">
        <v>2010</v>
      </c>
      <c r="B30" t="s">
        <v>14</v>
      </c>
      <c r="C30" t="s">
        <v>75</v>
      </c>
      <c r="D30">
        <v>-1.3586198</v>
      </c>
      <c r="E30">
        <v>-1.3300110999999999</v>
      </c>
      <c r="F30">
        <v>1.9146509</v>
      </c>
      <c r="H30" s="2">
        <v>1.3699787999999999E-16</v>
      </c>
      <c r="I30" s="7"/>
      <c r="Q30" s="50"/>
      <c r="R30" s="50"/>
      <c r="S30" s="49"/>
      <c r="T30" s="49"/>
      <c r="U30" s="49"/>
      <c r="V30" s="49"/>
    </row>
    <row r="31" spans="1:22" x14ac:dyDescent="0.2">
      <c r="I31" s="7"/>
      <c r="Q31" s="50"/>
      <c r="R31" s="50"/>
    </row>
    <row r="32" spans="1:22" x14ac:dyDescent="0.2">
      <c r="A32">
        <v>2010</v>
      </c>
      <c r="B32" t="s">
        <v>24</v>
      </c>
      <c r="C32" t="s">
        <v>36</v>
      </c>
      <c r="D32" s="49">
        <v>-4.0918459999999997E-2</v>
      </c>
      <c r="E32" s="49">
        <v>-0.93527830000000001</v>
      </c>
      <c r="F32" s="49">
        <v>3.2387350000000001</v>
      </c>
      <c r="H32" s="2">
        <v>0.3717953</v>
      </c>
      <c r="I32" s="7"/>
      <c r="L32" s="4">
        <f>-2*LN(H32/M32) +2*N32</f>
        <v>12.176048267295506</v>
      </c>
      <c r="M32">
        <v>3</v>
      </c>
      <c r="N32">
        <v>4</v>
      </c>
      <c r="O32">
        <f t="shared" ref="O32:O35" si="21">1/EXP(-0.5*L32)</f>
        <v>440.55008253044838</v>
      </c>
      <c r="P32">
        <f>O32/SUM(O$32:$O$35)</f>
        <v>1.1223417702743485E-8</v>
      </c>
      <c r="Q32" s="50"/>
      <c r="R32" s="50"/>
    </row>
    <row r="33" spans="1:21" x14ac:dyDescent="0.2">
      <c r="A33">
        <v>2010</v>
      </c>
      <c r="B33" t="s">
        <v>24</v>
      </c>
      <c r="C33" t="s">
        <v>35</v>
      </c>
      <c r="D33" s="49">
        <v>-1.83815924</v>
      </c>
      <c r="E33" s="49">
        <v>-2.1128011</v>
      </c>
      <c r="F33" s="49">
        <v>6.6258309999999998</v>
      </c>
      <c r="H33" s="2">
        <v>29.112069999999999</v>
      </c>
      <c r="I33" s="7"/>
      <c r="K33" s="4"/>
      <c r="L33" s="4">
        <f>-2*LN(H33/M33) +2*N33</f>
        <v>3.454918847708818</v>
      </c>
      <c r="M33">
        <v>3</v>
      </c>
      <c r="N33">
        <v>4</v>
      </c>
      <c r="O33">
        <f t="shared" si="21"/>
        <v>5.6263415861336101</v>
      </c>
      <c r="P33">
        <f>O33/SUM(O$32:$O$35)</f>
        <v>1.4333621593438124E-10</v>
      </c>
      <c r="Q33" s="50"/>
      <c r="R33" s="50"/>
    </row>
    <row r="34" spans="1:21" x14ac:dyDescent="0.2">
      <c r="A34">
        <v>2010</v>
      </c>
      <c r="B34" t="s">
        <v>24</v>
      </c>
      <c r="C34" t="s">
        <v>45</v>
      </c>
      <c r="D34" s="49">
        <v>8.8530339999999999E-2</v>
      </c>
      <c r="E34" s="49">
        <v>-0.91273360000000003</v>
      </c>
      <c r="F34" s="49">
        <v>5.1278610000000002</v>
      </c>
      <c r="H34" s="2">
        <v>4.1728139999999998E-9</v>
      </c>
      <c r="I34" s="7"/>
      <c r="K34" s="4"/>
      <c r="L34" s="4">
        <f t="shared" ref="L34:L35" si="22">-2*LN(H34/M34) +2*N34</f>
        <v>48.786574994497315</v>
      </c>
      <c r="M34">
        <v>3</v>
      </c>
      <c r="N34">
        <v>4</v>
      </c>
      <c r="O34">
        <f t="shared" si="21"/>
        <v>39252756077.65712</v>
      </c>
      <c r="P34">
        <f>O34/SUM(O$32:$O$35)</f>
        <v>0.99999998845307325</v>
      </c>
      <c r="Q34" s="50"/>
      <c r="R34" s="50"/>
    </row>
    <row r="35" spans="1:21" ht="17" thickBot="1" x14ac:dyDescent="0.25">
      <c r="A35" s="59">
        <v>2010</v>
      </c>
      <c r="B35" s="59" t="s">
        <v>24</v>
      </c>
      <c r="C35" s="59" t="s">
        <v>61</v>
      </c>
      <c r="D35" s="60">
        <v>-1.0212037300000001</v>
      </c>
      <c r="E35" s="60">
        <v>-1.8838973000000001</v>
      </c>
      <c r="F35" s="60">
        <v>3.8064719999999999</v>
      </c>
      <c r="G35" s="59"/>
      <c r="H35" s="61">
        <v>38.600119999999997</v>
      </c>
      <c r="I35" s="7"/>
      <c r="K35" s="4"/>
      <c r="L35" s="4">
        <f t="shared" si="22"/>
        <v>3.9123650543197153</v>
      </c>
      <c r="M35">
        <v>5</v>
      </c>
      <c r="N35">
        <v>4</v>
      </c>
      <c r="O35">
        <f t="shared" si="21"/>
        <v>7.0722772407371082</v>
      </c>
      <c r="P35">
        <f>O35/SUM(O$32:$O$35)</f>
        <v>1.8017275385917727E-10</v>
      </c>
      <c r="Q35" s="50"/>
      <c r="R35" s="50"/>
    </row>
    <row r="36" spans="1:21" ht="17" thickTop="1" x14ac:dyDescent="0.2">
      <c r="A36">
        <v>2010</v>
      </c>
      <c r="B36" t="s">
        <v>24</v>
      </c>
      <c r="C36" t="s">
        <v>75</v>
      </c>
      <c r="D36" s="49">
        <v>-2.6870946E-2</v>
      </c>
      <c r="E36" s="49">
        <v>-1.024821513</v>
      </c>
      <c r="F36" s="49">
        <v>3.8682502620000001</v>
      </c>
      <c r="H36" s="2">
        <v>8.6187388000000004E-9</v>
      </c>
      <c r="K36" s="4"/>
      <c r="L36" s="4"/>
      <c r="Q36" s="50"/>
      <c r="R36" s="50"/>
      <c r="S36" s="49"/>
      <c r="T36" s="49"/>
      <c r="U36" s="49"/>
    </row>
    <row r="37" spans="1:21" x14ac:dyDescent="0.2">
      <c r="D37" s="49"/>
      <c r="E37" s="49"/>
      <c r="F37" s="49"/>
      <c r="K37" s="4"/>
      <c r="L37" s="4"/>
      <c r="Q37" s="50"/>
      <c r="R37" s="50"/>
      <c r="S37" s="49"/>
      <c r="T37" s="49"/>
      <c r="U37" s="49"/>
    </row>
    <row r="38" spans="1:21" x14ac:dyDescent="0.2">
      <c r="A38">
        <v>2010</v>
      </c>
      <c r="B38" t="s">
        <v>25</v>
      </c>
      <c r="C38" t="s">
        <v>36</v>
      </c>
      <c r="D38" s="49">
        <v>-9.4255469999999994E-2</v>
      </c>
      <c r="E38" s="49">
        <v>-1.1068929999999999</v>
      </c>
      <c r="F38" s="49">
        <v>3.6657980000000001</v>
      </c>
      <c r="H38" s="2">
        <v>2.8661909999999999E-2</v>
      </c>
      <c r="L38" s="4">
        <f t="shared" ref="L38:L41" si="23">-2*LN(H38/M38) +2*N38</f>
        <v>17.301597008130702</v>
      </c>
      <c r="M38">
        <v>3</v>
      </c>
      <c r="N38">
        <v>4</v>
      </c>
      <c r="O38">
        <f t="shared" ref="O38:O41" si="24">1/EXP(-0.5*L38)</f>
        <v>5714.7081300385344</v>
      </c>
      <c r="P38">
        <f>O38/SUM(O$38:$O$41)</f>
        <v>3.8754882589083238E-8</v>
      </c>
      <c r="Q38" s="50"/>
      <c r="R38" s="49"/>
      <c r="S38" s="49"/>
      <c r="T38" s="49"/>
    </row>
    <row r="39" spans="1:21" x14ac:dyDescent="0.2">
      <c r="A39">
        <v>2010</v>
      </c>
      <c r="B39" t="s">
        <v>25</v>
      </c>
      <c r="C39" t="s">
        <v>35</v>
      </c>
      <c r="D39" s="49">
        <v>-1.66017623</v>
      </c>
      <c r="E39" s="49">
        <v>-2.484737</v>
      </c>
      <c r="F39" s="49">
        <v>1.955279</v>
      </c>
      <c r="H39" s="2">
        <v>17.98969</v>
      </c>
      <c r="L39" s="4">
        <f t="shared" si="23"/>
        <v>4.4176269452991583</v>
      </c>
      <c r="M39">
        <v>3</v>
      </c>
      <c r="N39">
        <v>4</v>
      </c>
      <c r="O39">
        <f t="shared" si="24"/>
        <v>9.1049067604518346</v>
      </c>
      <c r="P39">
        <f>O39/SUM(O$38:$O$41)</f>
        <v>6.1745864260522043E-11</v>
      </c>
    </row>
    <row r="40" spans="1:21" x14ac:dyDescent="0.2">
      <c r="A40">
        <v>2010</v>
      </c>
      <c r="B40" t="s">
        <v>25</v>
      </c>
      <c r="C40" t="s">
        <v>45</v>
      </c>
      <c r="D40" s="49">
        <v>-0.12253672</v>
      </c>
      <c r="E40" s="49">
        <v>-1.1021479999999999</v>
      </c>
      <c r="F40" s="49">
        <v>3.7269169999999998</v>
      </c>
      <c r="H40" s="2">
        <v>1.1107889999999999E-9</v>
      </c>
      <c r="L40" s="4">
        <f t="shared" si="23"/>
        <v>51.433615103971647</v>
      </c>
      <c r="M40">
        <v>3</v>
      </c>
      <c r="N40">
        <v>4</v>
      </c>
      <c r="O40">
        <f t="shared" si="24"/>
        <v>147457753092.11096</v>
      </c>
      <c r="P40">
        <f>O40/SUM(O$38:$O$41)</f>
        <v>0.99999996113471701</v>
      </c>
    </row>
    <row r="41" spans="1:21" ht="17" thickBot="1" x14ac:dyDescent="0.25">
      <c r="A41" s="59">
        <v>2010</v>
      </c>
      <c r="B41" s="59" t="s">
        <v>25</v>
      </c>
      <c r="C41" s="59" t="s">
        <v>61</v>
      </c>
      <c r="D41" s="60">
        <v>-2.0601144100000002</v>
      </c>
      <c r="E41" s="60">
        <v>-2.6051139999999999</v>
      </c>
      <c r="F41" s="60">
        <v>3.0050340000000002</v>
      </c>
      <c r="G41" s="59"/>
      <c r="H41" s="60">
        <v>38.050319999999999</v>
      </c>
      <c r="K41" s="4"/>
      <c r="L41" s="4">
        <f t="shared" si="23"/>
        <v>3.9410568363498202</v>
      </c>
      <c r="M41">
        <v>5</v>
      </c>
      <c r="N41">
        <v>4</v>
      </c>
      <c r="O41">
        <f t="shared" si="24"/>
        <v>7.1744666054246391</v>
      </c>
      <c r="P41">
        <f>O41/SUM(O$38:$O$41)</f>
        <v>4.8654385246907719E-11</v>
      </c>
    </row>
    <row r="42" spans="1:21" ht="17" thickTop="1" x14ac:dyDescent="0.2">
      <c r="A42">
        <v>2010</v>
      </c>
      <c r="B42" t="s">
        <v>25</v>
      </c>
      <c r="C42" t="s">
        <v>75</v>
      </c>
      <c r="D42" s="49">
        <v>-1.1148833E-2</v>
      </c>
      <c r="E42" s="49">
        <v>-1.128182969</v>
      </c>
      <c r="F42" s="49">
        <v>3.7216677640000002</v>
      </c>
      <c r="H42" s="2">
        <v>7.1075157000000002E-9</v>
      </c>
      <c r="K42" s="4"/>
      <c r="L42" s="4"/>
    </row>
    <row r="43" spans="1:21" x14ac:dyDescent="0.2">
      <c r="D43" s="49"/>
      <c r="E43" s="49"/>
      <c r="F43" s="49"/>
      <c r="K43" s="4"/>
      <c r="L43" s="4"/>
    </row>
    <row r="44" spans="1:21" x14ac:dyDescent="0.2">
      <c r="A44">
        <v>2010</v>
      </c>
      <c r="B44" t="s">
        <v>34</v>
      </c>
      <c r="C44" t="s">
        <v>36</v>
      </c>
      <c r="D44" s="49">
        <v>-0.19782849999999999</v>
      </c>
      <c r="E44" s="49">
        <v>-0.99251060000000002</v>
      </c>
      <c r="F44" s="49">
        <v>2.8552050000000002</v>
      </c>
      <c r="H44">
        <v>0.29446489999999997</v>
      </c>
      <c r="K44" s="4"/>
      <c r="L44" s="4">
        <f t="shared" ref="L44:L47" si="25">-2*LN(H44/M44) +2*N44</f>
        <v>12.642415513442263</v>
      </c>
      <c r="M44">
        <v>3</v>
      </c>
      <c r="N44">
        <v>4</v>
      </c>
      <c r="O44">
        <f>1/EXP(-0.5*L44)</f>
        <v>556.24439483086996</v>
      </c>
      <c r="P44">
        <f>O44/SUM(O$44:O$47)</f>
        <v>4.450268925203442E-9</v>
      </c>
      <c r="U44" s="4"/>
    </row>
    <row r="45" spans="1:21" x14ac:dyDescent="0.2">
      <c r="A45">
        <v>2010</v>
      </c>
      <c r="B45" t="s">
        <v>34</v>
      </c>
      <c r="C45" t="s">
        <v>35</v>
      </c>
      <c r="D45" s="49">
        <v>-2.0706750999999999</v>
      </c>
      <c r="E45" s="49">
        <v>-2.0422061</v>
      </c>
      <c r="F45" s="49">
        <v>6.2860529999999999</v>
      </c>
      <c r="G45" s="4"/>
      <c r="H45">
        <v>13.741540000000001</v>
      </c>
      <c r="L45" s="4">
        <f t="shared" si="25"/>
        <v>4.9563778532814835</v>
      </c>
      <c r="M45">
        <v>3</v>
      </c>
      <c r="N45">
        <v>4</v>
      </c>
      <c r="O45">
        <f t="shared" ref="O45:O47" si="26">1/EXP(-0.5*L45)</f>
        <v>11.919657483763299</v>
      </c>
      <c r="P45">
        <f t="shared" ref="P45:P47" si="27">O45/SUM(O$44:O$47)</f>
        <v>9.5363983515176576E-11</v>
      </c>
    </row>
    <row r="46" spans="1:21" ht="17" thickBot="1" x14ac:dyDescent="0.25">
      <c r="A46">
        <v>2010</v>
      </c>
      <c r="B46" t="s">
        <v>34</v>
      </c>
      <c r="C46" t="s">
        <v>45</v>
      </c>
      <c r="D46" s="49">
        <v>-0.31842890000000001</v>
      </c>
      <c r="E46" s="49">
        <v>-1.0260966</v>
      </c>
      <c r="F46" s="49">
        <v>2.7614529999999999</v>
      </c>
      <c r="G46" s="4"/>
      <c r="H46" s="2">
        <v>1.3104479999999999E-9</v>
      </c>
      <c r="L46" s="4">
        <f t="shared" si="25"/>
        <v>51.103018124264175</v>
      </c>
      <c r="M46">
        <v>3</v>
      </c>
      <c r="N46">
        <v>4</v>
      </c>
      <c r="O46">
        <f t="shared" si="26"/>
        <v>124991186296.16199</v>
      </c>
      <c r="P46">
        <f t="shared" si="27"/>
        <v>0.99999999544670293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2010</v>
      </c>
      <c r="B47" s="59" t="s">
        <v>34</v>
      </c>
      <c r="C47" s="59" t="s">
        <v>61</v>
      </c>
      <c r="D47" s="60">
        <v>0.7801517</v>
      </c>
      <c r="E47" s="60">
        <v>-0.65187660000000003</v>
      </c>
      <c r="F47" s="60">
        <v>2.7855989999999999</v>
      </c>
      <c r="G47" s="66"/>
      <c r="H47" s="59">
        <v>284.96850000000001</v>
      </c>
      <c r="L47" s="4">
        <f t="shared" si="25"/>
        <v>-8.588147082055464E-2</v>
      </c>
      <c r="M47">
        <v>5</v>
      </c>
      <c r="N47">
        <v>4</v>
      </c>
      <c r="O47">
        <f t="shared" si="26"/>
        <v>0.95796816197481904</v>
      </c>
      <c r="P47">
        <f t="shared" si="27"/>
        <v>7.6642856668552232E-12</v>
      </c>
      <c r="R47" s="26" t="s">
        <v>37</v>
      </c>
      <c r="S47" s="27"/>
      <c r="T47" s="28"/>
    </row>
    <row r="48" spans="1:21" ht="17" thickTop="1" x14ac:dyDescent="0.2">
      <c r="A48">
        <v>2010</v>
      </c>
      <c r="B48" t="s">
        <v>34</v>
      </c>
      <c r="C48" t="s">
        <v>75</v>
      </c>
      <c r="D48">
        <v>-0.16628023</v>
      </c>
      <c r="E48">
        <v>-1.2640599800000001</v>
      </c>
      <c r="F48" s="49">
        <v>3.8696848500000001</v>
      </c>
      <c r="H48" s="2">
        <v>1.8730781000000001E-9</v>
      </c>
      <c r="R48" s="29">
        <f>$P22*D22+$P23*D23+$P24*D24</f>
        <v>-0.33405189913619421</v>
      </c>
      <c r="S48" s="30">
        <f>$P22*E22+$P23*E23+$P24*E24</f>
        <v>-0.97245029971281838</v>
      </c>
      <c r="T48" s="31">
        <f>$P22*F22+$P23*F23+$P24*F24</f>
        <v>5.1746184002361302</v>
      </c>
    </row>
    <row r="49" spans="1:21" x14ac:dyDescent="0.2">
      <c r="A49" s="11"/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2010</v>
      </c>
      <c r="C50" t="s">
        <v>92</v>
      </c>
      <c r="G50" s="4"/>
      <c r="R50" s="29">
        <f>$P27*D27+$P28*D28+$P29*D29</f>
        <v>-1.3450013995827592</v>
      </c>
      <c r="S50" s="30">
        <f>$P27*E27+$P28*E28+$P29*E29</f>
        <v>-1.2387394998774937</v>
      </c>
      <c r="T50" s="31">
        <f>$P27*F27+$P28*F28+$P29*F29</f>
        <v>1.7582380002347897</v>
      </c>
      <c r="U50" s="4"/>
    </row>
    <row r="51" spans="1:21" x14ac:dyDescent="0.2">
      <c r="A51" s="11">
        <v>2010</v>
      </c>
      <c r="C51" s="41" t="s">
        <v>23</v>
      </c>
      <c r="D51" s="42">
        <v>-0.33405189913619421</v>
      </c>
      <c r="E51" s="42">
        <v>-0.97245029971281838</v>
      </c>
      <c r="F51" s="42">
        <v>5.1746184002361302</v>
      </c>
      <c r="G51" s="22"/>
      <c r="H51" s="44">
        <f t="shared" ref="H51:J55" si="28">EXP(D51)</f>
        <v>0.71601662061877835</v>
      </c>
      <c r="I51" s="44">
        <f t="shared" si="28"/>
        <v>0.37815530811643183</v>
      </c>
      <c r="J51" s="122">
        <f t="shared" si="28"/>
        <v>176.72916160095252</v>
      </c>
      <c r="R51" s="29" t="s">
        <v>53</v>
      </c>
      <c r="S51" s="30"/>
      <c r="T51" s="31"/>
    </row>
    <row r="52" spans="1:21" x14ac:dyDescent="0.2">
      <c r="A52" s="11">
        <v>2010</v>
      </c>
      <c r="C52" s="24" t="s">
        <v>24</v>
      </c>
      <c r="D52" s="19">
        <v>8.8530338071033804E-2</v>
      </c>
      <c r="E52" s="19">
        <v>-0.91273360060001885</v>
      </c>
      <c r="F52" s="19">
        <v>5.1278609787741853</v>
      </c>
      <c r="G52" s="14"/>
      <c r="H52" s="45">
        <f t="shared" si="28"/>
        <v>1.0925673984950306</v>
      </c>
      <c r="I52" s="45">
        <f t="shared" si="28"/>
        <v>0.40142538614950724</v>
      </c>
      <c r="J52" s="123">
        <f t="shared" si="28"/>
        <v>168.65597322777671</v>
      </c>
      <c r="R52" s="29">
        <f>$P32*D32+$P33*D33+$P34*D34+$P35*D35</f>
        <v>8.8530338071033804E-2</v>
      </c>
      <c r="S52" s="30">
        <f>$P32*E32+$P33*E33+$P34*E34+$P35*E35</f>
        <v>-0.91273360060001885</v>
      </c>
      <c r="T52" s="31">
        <f t="shared" ref="T52" si="29">$P32*F32+$P33*F33+$P34*F34+$P35*F35</f>
        <v>5.1278609787741853</v>
      </c>
    </row>
    <row r="53" spans="1:21" x14ac:dyDescent="0.2">
      <c r="A53" s="11">
        <v>2010</v>
      </c>
      <c r="C53" s="24" t="s">
        <v>25</v>
      </c>
      <c r="D53" s="43">
        <v>-0.12253671909317798</v>
      </c>
      <c r="E53" s="43">
        <v>-1.1021480003423867</v>
      </c>
      <c r="F53" s="43">
        <v>3.7269169974868253</v>
      </c>
      <c r="H53" s="45">
        <f t="shared" si="28"/>
        <v>0.88467341994133841</v>
      </c>
      <c r="I53" s="45">
        <f t="shared" si="28"/>
        <v>0.33215684386464839</v>
      </c>
      <c r="J53" s="123">
        <f t="shared" si="28"/>
        <v>41.550809243382503</v>
      </c>
      <c r="R53" s="29" t="s">
        <v>54</v>
      </c>
      <c r="S53" s="32"/>
      <c r="T53" s="33"/>
    </row>
    <row r="54" spans="1:21" x14ac:dyDescent="0.2">
      <c r="A54" s="11">
        <v>2010</v>
      </c>
      <c r="C54" s="24" t="s">
        <v>26</v>
      </c>
      <c r="D54" s="19">
        <v>-0.31842889962197718</v>
      </c>
      <c r="E54" s="19">
        <v>-1.0260965999445655</v>
      </c>
      <c r="F54" s="19">
        <v>2.761453000753527</v>
      </c>
      <c r="H54" s="45">
        <f t="shared" si="28"/>
        <v>0.72729078676717207</v>
      </c>
      <c r="I54" s="45">
        <f t="shared" si="28"/>
        <v>0.35840322487505633</v>
      </c>
      <c r="J54" s="123">
        <f t="shared" si="28"/>
        <v>15.822816818453287</v>
      </c>
      <c r="R54" s="29">
        <f>$P38*D38+$P39*D39+$P40*D40+$P41*D41</f>
        <v>-0.12253671909317798</v>
      </c>
      <c r="S54" s="30">
        <f t="shared" ref="S54:T54" si="30">$P38*E38+$P39*E39+$P40*E40+$P41*E41</f>
        <v>-1.1021480003423867</v>
      </c>
      <c r="T54" s="31">
        <f t="shared" si="30"/>
        <v>3.7269169974868253</v>
      </c>
    </row>
    <row r="55" spans="1:21" x14ac:dyDescent="0.2">
      <c r="A55" s="11">
        <v>2010</v>
      </c>
      <c r="C55" s="24" t="s">
        <v>27</v>
      </c>
      <c r="D55" s="19">
        <v>-1.3450013995827592</v>
      </c>
      <c r="E55" s="19">
        <v>-1.2387394998774937</v>
      </c>
      <c r="F55" s="19">
        <v>1.7582380002347897</v>
      </c>
      <c r="H55" s="45">
        <f t="shared" si="28"/>
        <v>0.2605393432133476</v>
      </c>
      <c r="I55" s="45">
        <f t="shared" si="28"/>
        <v>0.28974921677342425</v>
      </c>
      <c r="J55" s="123">
        <f t="shared" si="28"/>
        <v>5.8022048985533479</v>
      </c>
      <c r="R55" s="29" t="s">
        <v>55</v>
      </c>
      <c r="S55" s="32"/>
      <c r="T55" s="33"/>
    </row>
    <row r="56" spans="1:21" ht="17" thickBot="1" x14ac:dyDescent="0.25">
      <c r="A56" s="11">
        <v>2010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-0.31842889962197718</v>
      </c>
      <c r="S56" s="37">
        <f>$P44*E44+$P45*E45+$P46*E46+$P47*E47</f>
        <v>-1.0260965999445655</v>
      </c>
      <c r="T56" s="116">
        <f>$P44*F44+$P45*F45+$P46*F46+$P47*F47</f>
        <v>2.761453000753527</v>
      </c>
      <c r="U56" s="4"/>
    </row>
    <row r="57" spans="1:21" x14ac:dyDescent="0.2">
      <c r="A57" s="11">
        <v>2010</v>
      </c>
      <c r="C57" s="24" t="s">
        <v>5</v>
      </c>
      <c r="D57" s="19">
        <f>AVERAGE(D51:D55)</f>
        <v>-0.40629771587261498</v>
      </c>
      <c r="E57" s="19">
        <f t="shared" ref="E57:F57" si="31">AVERAGE(E51:E55)</f>
        <v>-1.0504336000954566</v>
      </c>
      <c r="F57" s="19">
        <f t="shared" si="31"/>
        <v>3.7098174754970912</v>
      </c>
      <c r="G57" t="s">
        <v>46</v>
      </c>
      <c r="H57" s="45">
        <f>AVERAGE(H51:H55)</f>
        <v>0.73621751380713341</v>
      </c>
      <c r="I57" s="45">
        <f t="shared" ref="I57:J57" si="32">AVERAGE(I51:I55)</f>
        <v>0.35197799595581358</v>
      </c>
      <c r="J57" s="123">
        <f t="shared" si="32"/>
        <v>81.712193157823677</v>
      </c>
    </row>
    <row r="58" spans="1:21" x14ac:dyDescent="0.2">
      <c r="A58" s="11">
        <v>2010</v>
      </c>
      <c r="C58" s="24" t="s">
        <v>6</v>
      </c>
      <c r="D58" s="19">
        <f>STDEV(D51:D55)</f>
        <v>0.55215036425305242</v>
      </c>
      <c r="E58" s="19">
        <f t="shared" ref="E58:F58" si="33">STDEV(E51:E55)</f>
        <v>0.12626209413515602</v>
      </c>
      <c r="F58" s="19">
        <f t="shared" si="33"/>
        <v>1.4886939867863824</v>
      </c>
      <c r="G58" t="s">
        <v>47</v>
      </c>
      <c r="H58" s="45">
        <f>STDEV(H51:H55)</f>
        <v>0.30650525317843647</v>
      </c>
      <c r="I58" s="45">
        <f t="shared" ref="I58:J58" si="34">STDEV(I51:I55)</f>
        <v>4.3118669576931196E-2</v>
      </c>
      <c r="J58" s="123">
        <f t="shared" si="34"/>
        <v>84.119138985744172</v>
      </c>
    </row>
    <row r="59" spans="1:21" ht="17" thickBot="1" x14ac:dyDescent="0.25">
      <c r="A59">
        <v>2010</v>
      </c>
      <c r="C59" s="25" t="s">
        <v>28</v>
      </c>
      <c r="D59" s="20">
        <f>SQRT(EXP(D58^2)-1)</f>
        <v>0.59703323758718796</v>
      </c>
      <c r="E59" s="20">
        <f t="shared" ref="E59:F59" si="35">SQRT(EXP(E58^2)-1)</f>
        <v>0.12676699072552347</v>
      </c>
      <c r="F59" s="20">
        <f t="shared" si="35"/>
        <v>2.858758325869867</v>
      </c>
      <c r="G59" s="16" t="s">
        <v>28</v>
      </c>
      <c r="H59" s="47">
        <f>H58/H57</f>
        <v>0.41632431642848899</v>
      </c>
      <c r="I59" s="47">
        <f t="shared" ref="I59:J59" si="36">I58/I57</f>
        <v>0.12250387828886952</v>
      </c>
      <c r="J59" s="125">
        <f t="shared" si="36"/>
        <v>1.0294563850865144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C62" s="41" t="s">
        <v>23</v>
      </c>
      <c r="D62" s="42">
        <v>-0.44769553000000001</v>
      </c>
      <c r="E62" s="42">
        <v>-0.99375208000000004</v>
      </c>
      <c r="F62" s="42">
        <v>3.8974956500000002</v>
      </c>
      <c r="G62" s="114">
        <f>H25</f>
        <v>2.0662223E-18</v>
      </c>
      <c r="H62" s="44">
        <f t="shared" ref="H62:J66" si="37">EXP(D62)</f>
        <v>0.63909924095793402</v>
      </c>
      <c r="I62" s="44">
        <f t="shared" si="37"/>
        <v>0.3701851178307245</v>
      </c>
      <c r="J62" s="122">
        <f t="shared" si="37"/>
        <v>49.27888287324123</v>
      </c>
      <c r="O62" s="38">
        <v>92.069000000000003</v>
      </c>
      <c r="P62" s="85">
        <v>39215.991000000002</v>
      </c>
      <c r="Q62">
        <v>6.8000000000000005E-2</v>
      </c>
      <c r="R62" s="55">
        <f>(P62/701.7-Q62*24)*701.7</f>
        <v>38070.816599999998</v>
      </c>
    </row>
    <row r="63" spans="1:21" x14ac:dyDescent="0.2">
      <c r="C63" s="24" t="s">
        <v>24</v>
      </c>
      <c r="D63" s="19">
        <v>-2.6870946E-2</v>
      </c>
      <c r="E63" s="19">
        <v>-1.024821513</v>
      </c>
      <c r="F63" s="19">
        <v>3.8682502620000001</v>
      </c>
      <c r="G63" s="115">
        <f>H36</f>
        <v>8.6187388000000004E-9</v>
      </c>
      <c r="H63" s="45">
        <f t="shared" si="37"/>
        <v>0.97348686579198318</v>
      </c>
      <c r="I63" s="45">
        <f t="shared" si="37"/>
        <v>0.35886051162621135</v>
      </c>
      <c r="J63" s="123">
        <f t="shared" si="37"/>
        <v>47.858572813096131</v>
      </c>
      <c r="O63" s="39">
        <v>73.936999999999998</v>
      </c>
      <c r="P63" s="86">
        <v>50189.482000000004</v>
      </c>
      <c r="Q63">
        <v>0.112</v>
      </c>
      <c r="R63" s="56">
        <f t="shared" ref="R63:R66" si="38">(P63/701.7-Q63*24)*701.7</f>
        <v>48303.312400000003</v>
      </c>
    </row>
    <row r="64" spans="1:21" x14ac:dyDescent="0.2">
      <c r="C64" s="24" t="s">
        <v>25</v>
      </c>
      <c r="D64" s="43">
        <v>-1.1148833E-2</v>
      </c>
      <c r="E64" s="43">
        <v>-1.128182969</v>
      </c>
      <c r="F64" s="43">
        <v>3.7216677640000002</v>
      </c>
      <c r="G64" s="2">
        <f>H42</f>
        <v>7.1075157000000002E-9</v>
      </c>
      <c r="H64" s="45">
        <f t="shared" si="37"/>
        <v>0.98891308492082086</v>
      </c>
      <c r="I64" s="45">
        <f t="shared" si="37"/>
        <v>0.32362075144990238</v>
      </c>
      <c r="J64" s="123">
        <f t="shared" si="37"/>
        <v>41.333270798654326</v>
      </c>
      <c r="O64" s="39">
        <v>72.823999999999998</v>
      </c>
      <c r="P64" s="86">
        <v>55409.000999999997</v>
      </c>
      <c r="Q64">
        <v>0.13300000000000001</v>
      </c>
      <c r="R64" s="56">
        <f t="shared" si="38"/>
        <v>53169.174600000006</v>
      </c>
    </row>
    <row r="65" spans="3:18" x14ac:dyDescent="0.2">
      <c r="C65" s="24" t="s">
        <v>26</v>
      </c>
      <c r="D65" s="19">
        <v>-0.16628023</v>
      </c>
      <c r="E65" s="19">
        <v>-1.2640599800000001</v>
      </c>
      <c r="F65" s="19">
        <v>3.8696848500000001</v>
      </c>
      <c r="G65" s="2">
        <f>H48</f>
        <v>1.8730781000000001E-9</v>
      </c>
      <c r="H65" s="45">
        <f t="shared" si="37"/>
        <v>0.84680889967887085</v>
      </c>
      <c r="I65" s="45">
        <f t="shared" si="37"/>
        <v>0.28250473146139077</v>
      </c>
      <c r="J65" s="123">
        <f t="shared" si="37"/>
        <v>47.927279418403245</v>
      </c>
      <c r="O65" s="39">
        <v>44.805999999999997</v>
      </c>
      <c r="P65" s="86">
        <v>33631.279000000002</v>
      </c>
      <c r="Q65">
        <v>0.24399999999999999</v>
      </c>
      <c r="R65" s="56">
        <f t="shared" si="38"/>
        <v>29522.123800000001</v>
      </c>
    </row>
    <row r="66" spans="3:18" ht="17" thickBot="1" x14ac:dyDescent="0.25">
      <c r="C66" s="24" t="s">
        <v>27</v>
      </c>
      <c r="D66" s="19">
        <v>-1.3586198</v>
      </c>
      <c r="E66" s="19">
        <v>-1.3300110999999999</v>
      </c>
      <c r="F66" s="19">
        <v>1.9146509</v>
      </c>
      <c r="G66" s="2">
        <f>H30</f>
        <v>1.3699787999999999E-16</v>
      </c>
      <c r="H66" s="45">
        <f t="shared" si="37"/>
        <v>0.25701526473365072</v>
      </c>
      <c r="I66" s="45">
        <f t="shared" si="37"/>
        <v>0.26447432561851664</v>
      </c>
      <c r="J66" s="123">
        <f t="shared" si="37"/>
        <v>6.7845698901820235</v>
      </c>
      <c r="O66" s="40">
        <v>70.91</v>
      </c>
      <c r="P66" s="87">
        <v>18814.561000000002</v>
      </c>
      <c r="Q66">
        <v>0.16200000000000001</v>
      </c>
      <c r="R66" s="57">
        <f t="shared" si="38"/>
        <v>16086.3514</v>
      </c>
    </row>
    <row r="67" spans="3:18" x14ac:dyDescent="0.2">
      <c r="C67" s="24"/>
      <c r="D67" s="18"/>
      <c r="E67" s="18"/>
      <c r="F67" s="18"/>
      <c r="H67" s="46"/>
      <c r="I67" s="46"/>
      <c r="J67" s="124"/>
      <c r="N67" t="s">
        <v>46</v>
      </c>
      <c r="O67" s="90">
        <f>AVERAGE(O62:O66)</f>
        <v>70.909199999999984</v>
      </c>
      <c r="P67" s="90">
        <f>AVERAGE(P62:P66)</f>
        <v>39452.0628</v>
      </c>
      <c r="R67" s="90">
        <f>AVERAGE(R62:R66)</f>
        <v>37030.355760000006</v>
      </c>
    </row>
    <row r="68" spans="3:18" x14ac:dyDescent="0.2">
      <c r="C68" s="24" t="s">
        <v>5</v>
      </c>
      <c r="D68" s="19">
        <f>AVERAGE(D62:D66)</f>
        <v>-0.40212306780000001</v>
      </c>
      <c r="E68" s="19">
        <f t="shared" ref="E68:F68" si="39">AVERAGE(E62:E66)</f>
        <v>-1.1481655284000001</v>
      </c>
      <c r="F68" s="19">
        <f t="shared" si="39"/>
        <v>3.4543498852000001</v>
      </c>
      <c r="G68" s="2">
        <f>GEOMEAN(G62:G66)</f>
        <v>2.0059572107328624E-12</v>
      </c>
      <c r="H68" s="45">
        <f>AVERAGE(H62:H66)</f>
        <v>0.74106467121665187</v>
      </c>
      <c r="I68" s="45">
        <f t="shared" ref="I68:J68" si="40">AVERAGE(I62:I66)</f>
        <v>0.31992908759734912</v>
      </c>
      <c r="J68" s="123">
        <f t="shared" si="40"/>
        <v>38.636515158715397</v>
      </c>
      <c r="N68" t="s">
        <v>47</v>
      </c>
      <c r="O68" s="90">
        <f>STDEV(O62:O66)</f>
        <v>16.896362173556824</v>
      </c>
      <c r="P68" s="90">
        <f>STDEV(P62:P66)</f>
        <v>14402.775620355691</v>
      </c>
      <c r="R68" s="90">
        <f>STDEV(R62:R66)</f>
        <v>14863.112472780511</v>
      </c>
    </row>
    <row r="69" spans="3:18" x14ac:dyDescent="0.2">
      <c r="C69" s="24" t="s">
        <v>6</v>
      </c>
      <c r="D69" s="19">
        <f>STDEV(D62:D66)</f>
        <v>0.56264102662236015</v>
      </c>
      <c r="E69" s="19">
        <f t="shared" ref="E69:F69" si="41">STDEV(E62:E66)</f>
        <v>0.14659118125261161</v>
      </c>
      <c r="F69" s="19">
        <f t="shared" si="41"/>
        <v>0.86347070551247129</v>
      </c>
      <c r="G69" t="s">
        <v>47</v>
      </c>
      <c r="H69" s="45">
        <f>STDEV(H62:H66)</f>
        <v>0.3046848910942036</v>
      </c>
      <c r="I69" s="45">
        <f t="shared" ref="I69:J69" si="42">STDEV(I62:I66)</f>
        <v>4.6181072399992112E-2</v>
      </c>
      <c r="J69" s="123">
        <f t="shared" si="42"/>
        <v>18.072379110483656</v>
      </c>
      <c r="N69" t="s">
        <v>82</v>
      </c>
      <c r="O69" s="89">
        <f>O68/O67</f>
        <v>0.23828166406554901</v>
      </c>
      <c r="P69" s="89">
        <f>P68/P67</f>
        <v>0.36507028018711585</v>
      </c>
      <c r="R69" s="89">
        <f>R68/R67</f>
        <v>0.40137644285976765</v>
      </c>
    </row>
    <row r="70" spans="3:18" ht="17" thickBot="1" x14ac:dyDescent="0.25">
      <c r="C70" s="25" t="s">
        <v>28</v>
      </c>
      <c r="D70" s="20">
        <f>SQRT(EXP(D69^2)-1)</f>
        <v>0.61025022944626517</v>
      </c>
      <c r="E70" s="20">
        <f t="shared" ref="E70:F70" si="43">SQRT(EXP(E69^2)-1)</f>
        <v>0.14738224182012041</v>
      </c>
      <c r="F70" s="20">
        <f t="shared" si="43"/>
        <v>1.0524576108271659</v>
      </c>
      <c r="G70" s="16" t="s">
        <v>28</v>
      </c>
      <c r="H70" s="47">
        <f>H69/H68</f>
        <v>0.41114480682770033</v>
      </c>
      <c r="I70" s="47">
        <f t="shared" ref="I70:J70" si="44">I69/I68</f>
        <v>0.144347838912709</v>
      </c>
      <c r="J70" s="125">
        <f t="shared" si="44"/>
        <v>0.46775386020824899</v>
      </c>
    </row>
    <row r="71" spans="3:18" ht="17" thickBot="1" x14ac:dyDescent="0.25"/>
    <row r="72" spans="3:18" x14ac:dyDescent="0.2">
      <c r="O72" s="8">
        <f>LN(O62)</f>
        <v>4.5225382959395866</v>
      </c>
      <c r="P72" s="91">
        <f>LN(P62)</f>
        <v>10.576839876269704</v>
      </c>
    </row>
    <row r="73" spans="3:18" x14ac:dyDescent="0.2">
      <c r="O73" s="11">
        <f t="shared" ref="O73:P76" si="45">LN(O63)</f>
        <v>4.3032133792474392</v>
      </c>
      <c r="P73" s="10">
        <f t="shared" si="45"/>
        <v>10.823560761814688</v>
      </c>
    </row>
    <row r="74" spans="3:18" x14ac:dyDescent="0.2">
      <c r="O74" s="11">
        <f t="shared" si="45"/>
        <v>4.2880455712029875</v>
      </c>
      <c r="P74" s="10">
        <f t="shared" si="45"/>
        <v>10.922497332462267</v>
      </c>
    </row>
    <row r="75" spans="3:18" x14ac:dyDescent="0.2">
      <c r="O75" s="11">
        <f t="shared" si="45"/>
        <v>3.8023420590247374</v>
      </c>
      <c r="P75" s="10">
        <f t="shared" si="45"/>
        <v>10.423211835530612</v>
      </c>
    </row>
    <row r="76" spans="3:18" ht="17" thickBot="1" x14ac:dyDescent="0.25">
      <c r="O76" s="15">
        <f t="shared" si="45"/>
        <v>4.2614114673159049</v>
      </c>
      <c r="P76" s="17">
        <f t="shared" si="45"/>
        <v>9.8423863703078158</v>
      </c>
    </row>
    <row r="77" spans="3:18" x14ac:dyDescent="0.2">
      <c r="N77" t="s">
        <v>5</v>
      </c>
      <c r="O77" s="8">
        <f>AVERAGE(O72:O76)</f>
        <v>4.2355101545461311</v>
      </c>
      <c r="P77" s="55">
        <f>AVERAGE(P72:P76)</f>
        <v>10.517699235277018</v>
      </c>
    </row>
    <row r="78" spans="3:18" x14ac:dyDescent="0.2">
      <c r="N78" t="s">
        <v>6</v>
      </c>
      <c r="O78" s="11">
        <f>STDEV(O72:O76)</f>
        <v>0.26364480251413819</v>
      </c>
      <c r="P78" s="56">
        <f>STDEV(P72:P76)</f>
        <v>0.42599463688570288</v>
      </c>
    </row>
    <row r="79" spans="3:18" ht="17" thickBot="1" x14ac:dyDescent="0.25">
      <c r="N79" t="s">
        <v>28</v>
      </c>
      <c r="O79" s="15">
        <f>SQRT(EXP(O78^2)-1)</f>
        <v>0.26829323657795151</v>
      </c>
      <c r="P79" s="17">
        <f>SQRT(EXP(P78^2)-1)</f>
        <v>0.44607205935759964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6E0F-3817-5049-A5E0-C63E61083686}">
  <sheetPr codeName="Sheet9">
    <tabColor theme="9" tint="0.39997558519241921"/>
  </sheetPr>
  <dimension ref="A1:V79"/>
  <sheetViews>
    <sheetView workbookViewId="0">
      <selection activeCell="N26" sqref="N26"/>
    </sheetView>
  </sheetViews>
  <sheetFormatPr baseColWidth="10" defaultRowHeight="16" x14ac:dyDescent="0.2"/>
  <cols>
    <col min="4" max="4" width="14.6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2" max="12" width="9.83203125" customWidth="1"/>
    <col min="13" max="13" width="6.1640625" customWidth="1"/>
    <col min="14" max="14" width="13.33203125" bestFit="1" customWidth="1"/>
    <col min="15" max="15" width="12.1640625" bestFit="1" customWidth="1"/>
    <col min="16" max="16" width="11.1640625" customWidth="1"/>
    <col min="17" max="17" width="13.5" bestFit="1" customWidth="1"/>
    <col min="18" max="18" width="13" bestFit="1" customWidth="1"/>
    <col min="19" max="19" width="12.33203125" bestFit="1" customWidth="1"/>
    <col min="20" max="20" width="12" bestFit="1" customWidth="1"/>
  </cols>
  <sheetData>
    <row r="1" spans="1:21" ht="17" thickBot="1" x14ac:dyDescent="0.25">
      <c r="A1" t="s">
        <v>63</v>
      </c>
      <c r="B1" t="s">
        <v>11</v>
      </c>
      <c r="C1" t="s">
        <v>10</v>
      </c>
      <c r="D1" t="s">
        <v>0</v>
      </c>
      <c r="E1" t="s">
        <v>1</v>
      </c>
      <c r="F1" t="s">
        <v>2</v>
      </c>
      <c r="G1" t="s">
        <v>7</v>
      </c>
      <c r="H1" t="s">
        <v>3</v>
      </c>
      <c r="I1" t="s">
        <v>17</v>
      </c>
      <c r="J1" t="s">
        <v>9</v>
      </c>
      <c r="K1" t="s">
        <v>16</v>
      </c>
      <c r="L1" t="s">
        <v>49</v>
      </c>
      <c r="M1" t="s">
        <v>41</v>
      </c>
      <c r="N1" t="s">
        <v>42</v>
      </c>
      <c r="O1" s="9" t="s">
        <v>18</v>
      </c>
      <c r="P1" s="9" t="s">
        <v>15</v>
      </c>
      <c r="Q1" s="9" t="s">
        <v>68</v>
      </c>
      <c r="R1" t="s">
        <v>0</v>
      </c>
      <c r="S1" t="s">
        <v>1</v>
      </c>
      <c r="T1" t="s">
        <v>2</v>
      </c>
      <c r="U1" t="s">
        <v>7</v>
      </c>
    </row>
    <row r="2" spans="1:21" x14ac:dyDescent="0.2">
      <c r="A2">
        <v>2012</v>
      </c>
      <c r="B2" t="s">
        <v>12</v>
      </c>
      <c r="C2" t="s">
        <v>76</v>
      </c>
      <c r="D2" s="49">
        <v>-2.3732000000000002</v>
      </c>
      <c r="E2" s="49">
        <v>-1.6458999999999999</v>
      </c>
      <c r="F2" s="49">
        <v>0.66859999999999997</v>
      </c>
      <c r="H2">
        <v>6.7660439999999999</v>
      </c>
      <c r="L2" s="4">
        <f>-2*LN(H2/M2) +2*N2</f>
        <v>9.145980152693749</v>
      </c>
      <c r="M2">
        <v>12</v>
      </c>
      <c r="N2">
        <v>4</v>
      </c>
      <c r="O2">
        <f t="shared" ref="O2:O9" si="0">1/EXP(-0.5*L2)</f>
        <v>96.833216041416634</v>
      </c>
      <c r="P2">
        <f>O2/SUM(O$2:O$9)</f>
        <v>0.11070050609024297</v>
      </c>
      <c r="Q2" s="55">
        <f>O2/(SUM(O$2:O$5))</f>
        <v>0.23204678612274604</v>
      </c>
      <c r="R2" s="4">
        <f>$P2*D2+$P3*D3+$P4*D4+$P5*D5+$P6*D6+$P7*D7+$P8*D8+$P9*D9</f>
        <v>-1.6693456848323112</v>
      </c>
      <c r="S2" s="4">
        <f t="shared" ref="S2:T2" si="1">$P2*E2+$P3*E3+$P4*E4+$P5*E5+$P6*E6+$P7*E7+$P8*E8+$P9*E9</f>
        <v>-1.5169331874847811</v>
      </c>
      <c r="T2" s="4">
        <f t="shared" si="1"/>
        <v>1.4365202352370765</v>
      </c>
      <c r="U2" s="4">
        <v>0.5</v>
      </c>
    </row>
    <row r="3" spans="1:21" x14ac:dyDescent="0.2">
      <c r="A3">
        <v>2012</v>
      </c>
      <c r="B3" t="s">
        <v>12</v>
      </c>
      <c r="C3" t="s">
        <v>65</v>
      </c>
      <c r="D3" s="49">
        <v>-0.71120000000000005</v>
      </c>
      <c r="E3" s="49">
        <v>0.2339</v>
      </c>
      <c r="F3" s="49">
        <v>0.73460000000000003</v>
      </c>
      <c r="H3">
        <v>4.7012691999999996</v>
      </c>
      <c r="L3" s="4">
        <f t="shared" ref="L3:L5" si="2">-2*LN(H3/M3) +2*N3</f>
        <v>9.8741482699474474</v>
      </c>
      <c r="M3">
        <v>12</v>
      </c>
      <c r="N3">
        <v>4</v>
      </c>
      <c r="O3">
        <f t="shared" si="0"/>
        <v>139.36189835666741</v>
      </c>
      <c r="P3">
        <f t="shared" ref="P3:P9" si="3">O3/SUM(O$2:O$9)</f>
        <v>0.1593196354356505</v>
      </c>
      <c r="Q3" s="56">
        <f t="shared" ref="Q3:Q4" si="4">O3/(SUM(O$2:O$5))</f>
        <v>0.33396061747859279</v>
      </c>
    </row>
    <row r="4" spans="1:21" x14ac:dyDescent="0.2">
      <c r="A4">
        <v>2012</v>
      </c>
      <c r="B4" t="s">
        <v>12</v>
      </c>
      <c r="C4" t="s">
        <v>66</v>
      </c>
      <c r="D4" s="49">
        <v>-1.0395000000000001</v>
      </c>
      <c r="E4" s="49">
        <v>-2.2869999999999999</v>
      </c>
      <c r="F4" s="49">
        <v>1.1175443</v>
      </c>
      <c r="H4">
        <v>7.4464746999999996</v>
      </c>
      <c r="L4" s="4">
        <f t="shared" si="2"/>
        <v>8.9543318480386294</v>
      </c>
      <c r="M4">
        <v>12</v>
      </c>
      <c r="N4">
        <v>4</v>
      </c>
      <c r="O4">
        <f t="shared" si="0"/>
        <v>87.984962924500479</v>
      </c>
      <c r="P4">
        <f t="shared" si="3"/>
        <v>0.10058511244641063</v>
      </c>
      <c r="Q4" s="56">
        <f t="shared" si="4"/>
        <v>0.21084322826814805</v>
      </c>
      <c r="R4" s="4">
        <f>$Q2*D2+$Q3*D3+$Q4*D4+$Q5*D5</f>
        <v>-1.6312587631813042</v>
      </c>
      <c r="S4" s="4">
        <f t="shared" ref="S4:T4" si="5">$Q2*E2+$Q3*E3+$Q4*E4+$Q5*E5</f>
        <v>-1.5080999202339664</v>
      </c>
      <c r="T4" s="4">
        <f t="shared" si="5"/>
        <v>1.4609722380405512</v>
      </c>
    </row>
    <row r="5" spans="1:21" ht="17" thickBot="1" x14ac:dyDescent="0.25">
      <c r="A5">
        <v>2012</v>
      </c>
      <c r="B5" t="s">
        <v>12</v>
      </c>
      <c r="C5" t="s">
        <v>77</v>
      </c>
      <c r="D5" s="49">
        <v>-2.7957999999999998</v>
      </c>
      <c r="E5" s="49">
        <v>-3.2359</v>
      </c>
      <c r="F5" s="49">
        <v>3.6964999999999999</v>
      </c>
      <c r="H5">
        <v>7.0358198999999999</v>
      </c>
      <c r="L5" s="4">
        <f t="shared" si="2"/>
        <v>9.0677848403407388</v>
      </c>
      <c r="M5">
        <v>12</v>
      </c>
      <c r="N5">
        <v>4</v>
      </c>
      <c r="O5">
        <f t="shared" si="0"/>
        <v>93.120319978305702</v>
      </c>
      <c r="P5">
        <f t="shared" si="3"/>
        <v>0.10645589365197536</v>
      </c>
      <c r="Q5" s="57">
        <f>O5/(SUM(O$2:O$5))</f>
        <v>0.223149368130513</v>
      </c>
      <c r="R5" s="4">
        <f>$Q6*D6+$Q7*D7+$Q8*D9+$Q9*D9</f>
        <v>-1.3123310135230355</v>
      </c>
      <c r="S5" s="4">
        <f t="shared" ref="S5:T5" si="6">$Q6*E6+$Q7*E7+$Q8*E9+$Q9*E9</f>
        <v>-1.0322540956710777</v>
      </c>
      <c r="T5" s="4">
        <f t="shared" si="6"/>
        <v>1.8785978310698828</v>
      </c>
    </row>
    <row r="6" spans="1:21" x14ac:dyDescent="0.2">
      <c r="A6">
        <v>2012</v>
      </c>
      <c r="B6" t="s">
        <v>12</v>
      </c>
      <c r="C6" t="s">
        <v>59</v>
      </c>
      <c r="D6" s="49">
        <v>-1.4610534829855399</v>
      </c>
      <c r="E6" s="49">
        <v>-1.55234553028531</v>
      </c>
      <c r="F6" s="49">
        <v>3.9609662010742799</v>
      </c>
      <c r="H6" s="2">
        <v>5.7094348000000004</v>
      </c>
      <c r="L6" s="4">
        <f>-2*LN(H6/M6) +2*N6</f>
        <v>9.4855732305150458</v>
      </c>
      <c r="M6">
        <v>12</v>
      </c>
      <c r="N6">
        <v>4</v>
      </c>
      <c r="O6">
        <f t="shared" si="0"/>
        <v>114.75353048917044</v>
      </c>
      <c r="P6">
        <f t="shared" si="3"/>
        <v>0.13118715271586109</v>
      </c>
      <c r="Q6" s="55">
        <f>O6/SUM(O$6:O$9)</f>
        <v>0.25086518647424177</v>
      </c>
    </row>
    <row r="7" spans="1:21" x14ac:dyDescent="0.2">
      <c r="A7">
        <v>2012</v>
      </c>
      <c r="B7" t="s">
        <v>12</v>
      </c>
      <c r="C7" t="s">
        <v>57</v>
      </c>
      <c r="D7" s="49">
        <v>-0.72334639878666895</v>
      </c>
      <c r="E7" s="49">
        <v>9.2350427597246001E-2</v>
      </c>
      <c r="F7" s="49">
        <v>0.77234727583346396</v>
      </c>
      <c r="H7" s="2">
        <v>4.7077954999999996</v>
      </c>
      <c r="L7" s="4">
        <f t="shared" ref="L7:L9" si="7">-2*LN(H7/M7) +2*N7</f>
        <v>9.8713737960737085</v>
      </c>
      <c r="M7">
        <v>12</v>
      </c>
      <c r="N7">
        <v>4</v>
      </c>
      <c r="O7">
        <f t="shared" si="0"/>
        <v>139.16870441754122</v>
      </c>
      <c r="P7">
        <f t="shared" si="3"/>
        <v>0.15909877458119237</v>
      </c>
      <c r="Q7" s="56">
        <f t="shared" ref="Q7:Q9" si="8">O7/SUM(O$6:O$9)</f>
        <v>0.30423972871475086</v>
      </c>
    </row>
    <row r="8" spans="1:21" x14ac:dyDescent="0.2">
      <c r="A8">
        <v>2012</v>
      </c>
      <c r="B8" t="s">
        <v>12</v>
      </c>
      <c r="C8" t="s">
        <v>58</v>
      </c>
      <c r="D8" s="49">
        <v>-3.59405996849507</v>
      </c>
      <c r="E8" s="49">
        <v>-3.97677958400832</v>
      </c>
      <c r="F8" s="49">
        <v>-0.86577265253769797</v>
      </c>
      <c r="H8" s="2">
        <v>7.1761676000000003</v>
      </c>
      <c r="L8" s="4">
        <f t="shared" si="7"/>
        <v>9.028282339348733</v>
      </c>
      <c r="M8">
        <v>12</v>
      </c>
      <c r="N8">
        <v>4</v>
      </c>
      <c r="O8">
        <f t="shared" si="0"/>
        <v>91.29912188752823</v>
      </c>
      <c r="P8">
        <f t="shared" si="3"/>
        <v>0.1043738854467184</v>
      </c>
      <c r="Q8" s="56">
        <f t="shared" si="8"/>
        <v>0.1995909941909001</v>
      </c>
    </row>
    <row r="9" spans="1:21" ht="17" thickBot="1" x14ac:dyDescent="0.25">
      <c r="A9">
        <v>2012</v>
      </c>
      <c r="B9" t="s">
        <v>12</v>
      </c>
      <c r="C9" t="s">
        <v>60</v>
      </c>
      <c r="D9" s="49">
        <v>-1.63124491977625</v>
      </c>
      <c r="E9" s="49">
        <v>-1.50804388874623</v>
      </c>
      <c r="F9" s="49">
        <v>1.46090753288984</v>
      </c>
      <c r="H9" s="2">
        <v>5.8388688999999996</v>
      </c>
      <c r="L9" s="4">
        <f t="shared" si="7"/>
        <v>9.4407391064267987</v>
      </c>
      <c r="M9">
        <v>12</v>
      </c>
      <c r="N9">
        <v>4</v>
      </c>
      <c r="O9">
        <f t="shared" si="0"/>
        <v>112.20971246635303</v>
      </c>
      <c r="P9">
        <f t="shared" si="3"/>
        <v>0.12827903963194859</v>
      </c>
      <c r="Q9" s="57">
        <f t="shared" si="8"/>
        <v>0.24530409062010719</v>
      </c>
    </row>
    <row r="10" spans="1:21" x14ac:dyDescent="0.2">
      <c r="H10" s="2"/>
      <c r="K10" s="2"/>
      <c r="L10" s="4"/>
      <c r="P10">
        <f>SUM(P2:P9)</f>
        <v>1</v>
      </c>
      <c r="Q10">
        <f>SUM(Q2:Q9)</f>
        <v>1.9999999999999998</v>
      </c>
    </row>
    <row r="11" spans="1:21" x14ac:dyDescent="0.2">
      <c r="A11" s="11"/>
      <c r="H11" s="2"/>
      <c r="K11" s="2"/>
      <c r="L11" s="2"/>
    </row>
    <row r="12" spans="1:21" x14ac:dyDescent="0.2">
      <c r="A12">
        <v>2012</v>
      </c>
      <c r="B12" t="s">
        <v>19</v>
      </c>
      <c r="C12" t="s">
        <v>8</v>
      </c>
      <c r="D12" s="49">
        <v>-5.8101849999999997</v>
      </c>
      <c r="E12" s="49">
        <v>-4.6320595999999998</v>
      </c>
      <c r="F12" s="49">
        <v>-2.6933750999999999</v>
      </c>
      <c r="G12" s="49">
        <v>0.20005932000000001</v>
      </c>
      <c r="H12">
        <v>7.4006017000000002</v>
      </c>
      <c r="I12" s="7">
        <v>0.419765</v>
      </c>
      <c r="K12" s="4"/>
      <c r="L12" s="4">
        <f t="shared" ref="L12:L19" si="9">-2*LN(H12/M12) +2*N12</f>
        <v>10.96669068414522</v>
      </c>
      <c r="M12">
        <v>12</v>
      </c>
      <c r="N12">
        <v>5</v>
      </c>
      <c r="O12">
        <f>1/EXP(-0.5*L12)</f>
        <v>240.65042025311524</v>
      </c>
      <c r="P12">
        <f>O12/SUM(O$12:O$19)</f>
        <v>0.12476918134058525</v>
      </c>
      <c r="R12">
        <f>$P12*D12</f>
        <v>-0.72493202588734829</v>
      </c>
      <c r="S12">
        <f t="shared" ref="S12:U19" si="10">$P12*E12</f>
        <v>-0.57793828421279869</v>
      </c>
      <c r="T12">
        <f t="shared" si="10"/>
        <v>-0.33605020627011689</v>
      </c>
      <c r="U12">
        <f t="shared" si="10"/>
        <v>2.4961237575954174E-2</v>
      </c>
    </row>
    <row r="13" spans="1:21" x14ac:dyDescent="0.2">
      <c r="A13">
        <v>2012</v>
      </c>
      <c r="B13" t="s">
        <v>19</v>
      </c>
      <c r="C13" t="s">
        <v>32</v>
      </c>
      <c r="D13" s="49">
        <v>-4.9607251999999997</v>
      </c>
      <c r="E13" s="49">
        <v>-1.7537801</v>
      </c>
      <c r="F13" s="49">
        <v>-3.4897049999999998</v>
      </c>
      <c r="G13" s="49">
        <v>0.20006719000000001</v>
      </c>
      <c r="H13">
        <v>7.3293410000000003</v>
      </c>
      <c r="I13" s="2"/>
      <c r="K13" s="4"/>
      <c r="L13" s="4">
        <f>-2*LN(H14/M13) +2*N13</f>
        <v>10.987625609696339</v>
      </c>
      <c r="M13">
        <v>12</v>
      </c>
      <c r="N13">
        <v>5</v>
      </c>
      <c r="O13">
        <f t="shared" ref="O13:O19" si="11">1/EXP(-0.5*L13)</f>
        <v>243.18264945564428</v>
      </c>
      <c r="P13">
        <f t="shared" ref="P13:P19" si="12">O13/SUM(O$12:O$19)</f>
        <v>0.12608205735482184</v>
      </c>
      <c r="R13">
        <f t="shared" ref="R13:R19" si="13">$P13*D13</f>
        <v>-0.62545843918791</v>
      </c>
      <c r="S13">
        <f t="shared" si="10"/>
        <v>-0.22112020315594516</v>
      </c>
      <c r="T13">
        <f t="shared" si="10"/>
        <v>-0.43998918596140851</v>
      </c>
      <c r="U13">
        <f t="shared" si="10"/>
        <v>2.5224882924398038E-2</v>
      </c>
    </row>
    <row r="14" spans="1:21" x14ac:dyDescent="0.2">
      <c r="A14">
        <v>2012</v>
      </c>
      <c r="B14" t="s">
        <v>20</v>
      </c>
      <c r="C14" t="s">
        <v>8</v>
      </c>
      <c r="D14" s="49">
        <v>-4.8691512000000001</v>
      </c>
      <c r="E14" s="49">
        <v>-1.0567519000000001</v>
      </c>
      <c r="F14" s="49">
        <v>-3.5343289000000002</v>
      </c>
      <c r="G14" s="49">
        <v>0.20071584000000001</v>
      </c>
      <c r="H14">
        <v>7.3235402000000001</v>
      </c>
      <c r="I14" s="7">
        <v>0.44363999999999998</v>
      </c>
      <c r="K14" s="4"/>
      <c r="L14" s="4">
        <f>-2*LN(H15/M14) +2*N14</f>
        <v>10.968919609441039</v>
      </c>
      <c r="M14">
        <v>12</v>
      </c>
      <c r="N14">
        <v>5</v>
      </c>
      <c r="O14">
        <f t="shared" si="11"/>
        <v>240.91876566038331</v>
      </c>
      <c r="P14">
        <f t="shared" si="12"/>
        <v>0.1249083094449373</v>
      </c>
      <c r="R14">
        <f t="shared" si="13"/>
        <v>-0.60819744482378779</v>
      </c>
      <c r="S14">
        <f t="shared" si="10"/>
        <v>-0.13199709333172546</v>
      </c>
      <c r="T14">
        <f t="shared" si="10"/>
        <v>-0.44146704792138491</v>
      </c>
      <c r="U14">
        <f t="shared" si="10"/>
        <v>2.5071076253220526E-2</v>
      </c>
    </row>
    <row r="15" spans="1:21" x14ac:dyDescent="0.2">
      <c r="A15">
        <v>2012</v>
      </c>
      <c r="B15" t="s">
        <v>20</v>
      </c>
      <c r="C15" t="s">
        <v>31</v>
      </c>
      <c r="D15" s="49">
        <v>-5.2729558000000001</v>
      </c>
      <c r="E15" s="49">
        <v>-4.9501225</v>
      </c>
      <c r="F15" s="49">
        <v>-2.1118538999999998</v>
      </c>
      <c r="G15" s="49">
        <v>0.20083541999999999</v>
      </c>
      <c r="H15" s="49">
        <v>7.3923585999999997</v>
      </c>
      <c r="I15" s="2"/>
      <c r="K15" s="4"/>
      <c r="L15" s="4">
        <f t="shared" si="9"/>
        <v>10.968919609441039</v>
      </c>
      <c r="M15">
        <v>12</v>
      </c>
      <c r="N15">
        <v>5</v>
      </c>
      <c r="O15">
        <f t="shared" si="11"/>
        <v>240.91876566038331</v>
      </c>
      <c r="P15">
        <f t="shared" si="12"/>
        <v>0.1249083094449373</v>
      </c>
      <c r="R15">
        <f t="shared" si="13"/>
        <v>-0.65863599475587697</v>
      </c>
      <c r="S15">
        <f t="shared" si="10"/>
        <v>-0.61831143302034663</v>
      </c>
      <c r="T15">
        <f t="shared" si="10"/>
        <v>-0.26378810044369766</v>
      </c>
      <c r="U15">
        <f t="shared" si="10"/>
        <v>2.5086012788863948E-2</v>
      </c>
    </row>
    <row r="16" spans="1:21" x14ac:dyDescent="0.2">
      <c r="A16">
        <v>2012</v>
      </c>
      <c r="B16" t="s">
        <v>29</v>
      </c>
      <c r="C16" t="s">
        <v>8</v>
      </c>
      <c r="D16" s="49">
        <v>-5.9096820000000001</v>
      </c>
      <c r="E16" s="49">
        <v>-4.8024553000000001</v>
      </c>
      <c r="F16" s="49">
        <v>-2.7709480000000002</v>
      </c>
      <c r="G16" s="49">
        <v>0.20065838999999999</v>
      </c>
      <c r="H16">
        <v>7.4024633</v>
      </c>
      <c r="I16" s="7">
        <v>0.46766000000000002</v>
      </c>
      <c r="K16" s="4"/>
      <c r="L16" s="4">
        <f t="shared" si="9"/>
        <v>10.966187653182427</v>
      </c>
      <c r="M16">
        <v>12</v>
      </c>
      <c r="N16">
        <v>5</v>
      </c>
      <c r="O16">
        <f t="shared" si="11"/>
        <v>240.58990055795616</v>
      </c>
      <c r="P16">
        <f t="shared" si="12"/>
        <v>0.1247378039059976</v>
      </c>
      <c r="R16">
        <f t="shared" si="13"/>
        <v>-0.73716075446280371</v>
      </c>
      <c r="S16">
        <f t="shared" si="10"/>
        <v>-0.59904772747871893</v>
      </c>
      <c r="T16">
        <f t="shared" si="10"/>
        <v>-0.34564196825771626</v>
      </c>
      <c r="U16">
        <f t="shared" si="10"/>
        <v>2.502968690391319E-2</v>
      </c>
    </row>
    <row r="17" spans="1:22" x14ac:dyDescent="0.2">
      <c r="A17">
        <v>2012</v>
      </c>
      <c r="B17" t="s">
        <v>29</v>
      </c>
      <c r="C17" t="s">
        <v>31</v>
      </c>
      <c r="D17" s="49">
        <v>-5.3709192999999997</v>
      </c>
      <c r="E17" s="49">
        <v>-4.6078346999999997</v>
      </c>
      <c r="F17" s="49">
        <v>-2.6621774</v>
      </c>
      <c r="G17" s="49">
        <v>0.20021811</v>
      </c>
      <c r="H17">
        <v>7.3750692000000004</v>
      </c>
      <c r="I17" s="2"/>
      <c r="K17" s="4"/>
      <c r="L17" s="4">
        <f t="shared" si="9"/>
        <v>10.97360272911058</v>
      </c>
      <c r="M17">
        <v>12</v>
      </c>
      <c r="N17">
        <v>5</v>
      </c>
      <c r="O17">
        <f t="shared" si="11"/>
        <v>241.48355234835208</v>
      </c>
      <c r="P17">
        <f t="shared" si="12"/>
        <v>0.12520113242283115</v>
      </c>
      <c r="R17">
        <f t="shared" si="13"/>
        <v>-0.67244517851163954</v>
      </c>
      <c r="S17">
        <f t="shared" si="10"/>
        <v>-0.5769061224572164</v>
      </c>
      <c r="T17">
        <f t="shared" si="10"/>
        <v>-0.33330762519046836</v>
      </c>
      <c r="U17">
        <f t="shared" si="10"/>
        <v>2.5067534103558976E-2</v>
      </c>
    </row>
    <row r="18" spans="1:22" x14ac:dyDescent="0.2">
      <c r="A18" s="11">
        <v>2012</v>
      </c>
      <c r="B18" t="s">
        <v>30</v>
      </c>
      <c r="C18" t="s">
        <v>8</v>
      </c>
      <c r="D18" s="49">
        <v>-6.1827386000000004</v>
      </c>
      <c r="E18" s="49">
        <v>-4.9202149999999998</v>
      </c>
      <c r="F18" s="49">
        <v>-2.4588161999999998</v>
      </c>
      <c r="G18" s="49">
        <v>0.20049581</v>
      </c>
      <c r="H18">
        <v>7.4262603</v>
      </c>
      <c r="I18" s="7">
        <v>0.45371</v>
      </c>
      <c r="K18" s="4"/>
      <c r="L18" s="4">
        <f t="shared" si="9"/>
        <v>10.959768484258515</v>
      </c>
      <c r="M18">
        <v>12</v>
      </c>
      <c r="N18">
        <v>5</v>
      </c>
      <c r="O18">
        <f t="shared" si="11"/>
        <v>239.81894483700205</v>
      </c>
      <c r="P18">
        <f t="shared" si="12"/>
        <v>0.12433808919096777</v>
      </c>
      <c r="R18">
        <f t="shared" si="13"/>
        <v>-0.76874990349123928</v>
      </c>
      <c r="S18">
        <f t="shared" si="10"/>
        <v>-0.61177013150873749</v>
      </c>
      <c r="T18">
        <f t="shared" si="10"/>
        <v>-0.30572450797979639</v>
      </c>
      <c r="U18">
        <f t="shared" si="10"/>
        <v>2.4929265906195326E-2</v>
      </c>
    </row>
    <row r="19" spans="1:22" ht="17" thickBot="1" x14ac:dyDescent="0.25">
      <c r="A19" s="15">
        <v>2012</v>
      </c>
      <c r="B19" s="16" t="s">
        <v>30</v>
      </c>
      <c r="C19" s="16" t="s">
        <v>31</v>
      </c>
      <c r="D19" s="63">
        <v>-5.4644240999999996</v>
      </c>
      <c r="E19" s="63">
        <v>-4.8389044999999999</v>
      </c>
      <c r="F19" s="63">
        <v>-2.6136900999999999</v>
      </c>
      <c r="G19" s="63">
        <v>0.20025355</v>
      </c>
      <c r="H19" s="16">
        <v>7.3836804000000003</v>
      </c>
      <c r="I19" s="16"/>
      <c r="J19" s="16"/>
      <c r="K19" s="65"/>
      <c r="L19" s="65">
        <f t="shared" si="9"/>
        <v>10.971268872595481</v>
      </c>
      <c r="M19" s="16">
        <v>12</v>
      </c>
      <c r="N19" s="16">
        <v>5</v>
      </c>
      <c r="O19" s="16">
        <f t="shared" si="11"/>
        <v>241.20192272012744</v>
      </c>
      <c r="P19" s="16">
        <f t="shared" si="12"/>
        <v>0.12505511689492191</v>
      </c>
      <c r="R19">
        <f t="shared" si="13"/>
        <v>-0.68335419458892843</v>
      </c>
      <c r="S19">
        <f t="shared" si="10"/>
        <v>-0.60512976789086359</v>
      </c>
      <c r="T19">
        <f t="shared" si="10"/>
        <v>-0.32685532098260012</v>
      </c>
      <c r="U19">
        <f t="shared" si="10"/>
        <v>2.5042731103873089E-2</v>
      </c>
    </row>
    <row r="20" spans="1:22" x14ac:dyDescent="0.2">
      <c r="A20" s="11"/>
      <c r="I20" s="7"/>
      <c r="R20" t="s">
        <v>43</v>
      </c>
    </row>
    <row r="21" spans="1:22" x14ac:dyDescent="0.2">
      <c r="A21" s="11">
        <v>2012</v>
      </c>
      <c r="B21" t="s">
        <v>33</v>
      </c>
      <c r="I21" s="7"/>
      <c r="Q21" s="1" t="s">
        <v>5</v>
      </c>
      <c r="R21" s="12">
        <f>SUM(R12:R19)</f>
        <v>-5.4789339357095335</v>
      </c>
      <c r="S21" s="12">
        <f t="shared" ref="S21:U21" si="14">SUM(S12:S19)</f>
        <v>-3.9422207630563526</v>
      </c>
      <c r="T21" s="12">
        <f t="shared" si="14"/>
        <v>-2.7928239630071894</v>
      </c>
      <c r="U21" s="12">
        <f t="shared" si="14"/>
        <v>0.20041242755997724</v>
      </c>
    </row>
    <row r="22" spans="1:22" x14ac:dyDescent="0.2">
      <c r="A22" s="11">
        <v>2012</v>
      </c>
      <c r="B22" t="s">
        <v>13</v>
      </c>
      <c r="C22" t="s">
        <v>8</v>
      </c>
      <c r="D22">
        <v>-1.48172759</v>
      </c>
      <c r="E22" s="49">
        <v>-1.8285003500000001</v>
      </c>
      <c r="F22">
        <v>0.65837027999999997</v>
      </c>
      <c r="G22">
        <v>0.20021277000000001</v>
      </c>
      <c r="H22">
        <v>5.7334813000000002</v>
      </c>
      <c r="I22" s="7">
        <v>0.47871999999999998</v>
      </c>
      <c r="J22" s="4"/>
      <c r="K22" s="4"/>
      <c r="L22" s="4">
        <f>-2*LN(H22/M22) +2*N22</f>
        <v>10.901803348756822</v>
      </c>
      <c r="M22">
        <v>9</v>
      </c>
      <c r="N22">
        <v>5</v>
      </c>
      <c r="O22">
        <f>1/EXP(-0.5*L22)</f>
        <v>232.96813262880772</v>
      </c>
      <c r="P22">
        <f>O22/SUM(O$22:O$24)</f>
        <v>2.0465224247332413E-9</v>
      </c>
      <c r="Q22" s="1" t="s">
        <v>6</v>
      </c>
      <c r="R22" s="12">
        <f>STDEV(D12:D19)</f>
        <v>0.46063330657727564</v>
      </c>
      <c r="S22" s="12">
        <f t="shared" ref="S22:U22" si="15">STDEV(E12:E19)</f>
        <v>1.5834154896446342</v>
      </c>
      <c r="T22" s="12">
        <f t="shared" si="15"/>
        <v>0.48847764351561496</v>
      </c>
      <c r="U22" s="12">
        <f t="shared" si="15"/>
        <v>3.0362217267694319E-4</v>
      </c>
    </row>
    <row r="23" spans="1:22" x14ac:dyDescent="0.2">
      <c r="A23">
        <v>2012</v>
      </c>
      <c r="B23" t="s">
        <v>13</v>
      </c>
      <c r="C23" t="s">
        <v>31</v>
      </c>
      <c r="D23">
        <v>-1.48172759</v>
      </c>
      <c r="E23" s="49">
        <v>-1.8285003500000001</v>
      </c>
      <c r="F23">
        <v>0.65837027999999997</v>
      </c>
      <c r="G23">
        <v>0.20021277000000001</v>
      </c>
      <c r="H23">
        <v>5.7334813000000002</v>
      </c>
      <c r="J23" s="4"/>
      <c r="K23" s="4"/>
      <c r="L23" s="4">
        <f t="shared" ref="L23:L24" si="16">-2*LN(H23/M23) +2*N23</f>
        <v>10.901803348756822</v>
      </c>
      <c r="M23">
        <v>9</v>
      </c>
      <c r="N23">
        <v>5</v>
      </c>
      <c r="O23">
        <f>1/EXP(-0.5*L23)</f>
        <v>232.96813262880772</v>
      </c>
      <c r="P23">
        <f t="shared" ref="P23" si="17">O23/SUM(O$22:O$24)</f>
        <v>2.0465224247332413E-9</v>
      </c>
      <c r="Q23" s="1" t="s">
        <v>28</v>
      </c>
      <c r="R23" s="12">
        <f>SQRT(EXP(R22^2)-1)</f>
        <v>0.48618327219696356</v>
      </c>
      <c r="S23" s="12">
        <f t="shared" ref="S23:U23" si="18">SQRT(EXP(S22^2)-1)</f>
        <v>3.3571686059618262</v>
      </c>
      <c r="T23" s="12">
        <f t="shared" si="18"/>
        <v>0.51911834849635397</v>
      </c>
      <c r="U23" s="129">
        <f t="shared" si="18"/>
        <v>3.0362217976748473E-4</v>
      </c>
    </row>
    <row r="24" spans="1:22" ht="17" thickBot="1" x14ac:dyDescent="0.25">
      <c r="A24" s="59">
        <v>2012</v>
      </c>
      <c r="B24" s="59" t="s">
        <v>13</v>
      </c>
      <c r="C24" s="59" t="s">
        <v>72</v>
      </c>
      <c r="D24" s="59">
        <v>0.32130346999999998</v>
      </c>
      <c r="E24" s="59">
        <v>-1.0341697599999999</v>
      </c>
      <c r="F24" s="59">
        <v>1.0382936300000001</v>
      </c>
      <c r="G24" s="59"/>
      <c r="H24" s="61">
        <v>1.4388621E-9</v>
      </c>
      <c r="I24" s="7"/>
      <c r="J24" s="4"/>
      <c r="K24" s="4"/>
      <c r="L24" s="4">
        <f t="shared" si="16"/>
        <v>50.91605106547825</v>
      </c>
      <c r="M24">
        <v>3</v>
      </c>
      <c r="N24">
        <v>4</v>
      </c>
      <c r="O24">
        <f>1/EXP(-0.5*L24)</f>
        <v>113836100137.34665</v>
      </c>
      <c r="P24">
        <f t="shared" ref="P24" si="19">O24/SUM(O$22:O$24)</f>
        <v>0.99999999590695521</v>
      </c>
      <c r="Q24" s="1"/>
      <c r="R24" s="4"/>
      <c r="S24" s="4"/>
      <c r="T24" s="4"/>
      <c r="U24" s="4"/>
    </row>
    <row r="25" spans="1:22" ht="17" thickTop="1" x14ac:dyDescent="0.2">
      <c r="A25">
        <v>2012</v>
      </c>
      <c r="B25" t="s">
        <v>13</v>
      </c>
      <c r="C25" t="s">
        <v>75</v>
      </c>
      <c r="D25">
        <v>0.11862267999999999</v>
      </c>
      <c r="E25">
        <v>-1.02467993</v>
      </c>
      <c r="F25">
        <v>0.98738572999999996</v>
      </c>
      <c r="H25" s="2">
        <v>4.2390770000000003E-14</v>
      </c>
      <c r="I25" s="7"/>
      <c r="Q25" s="1"/>
      <c r="R25" s="4"/>
      <c r="S25" s="4"/>
      <c r="T25" s="4"/>
      <c r="U25" s="4"/>
    </row>
    <row r="26" spans="1:22" x14ac:dyDescent="0.2">
      <c r="I26" s="7"/>
      <c r="Q26" s="1"/>
      <c r="R26" s="21"/>
      <c r="S26" s="21"/>
      <c r="T26" s="21"/>
      <c r="U26" s="21"/>
    </row>
    <row r="27" spans="1:22" x14ac:dyDescent="0.2">
      <c r="A27">
        <v>2012</v>
      </c>
      <c r="B27" t="s">
        <v>14</v>
      </c>
      <c r="C27" t="s">
        <v>8</v>
      </c>
      <c r="D27" s="6">
        <v>-4.9435821400000002</v>
      </c>
      <c r="E27" s="6">
        <v>-3.4983293600000001</v>
      </c>
      <c r="F27">
        <v>-1.80408971</v>
      </c>
      <c r="G27">
        <v>0.20003055</v>
      </c>
      <c r="H27" s="2">
        <v>3.1632422999999999E-4</v>
      </c>
      <c r="I27" s="7">
        <v>0.57130000000000003</v>
      </c>
      <c r="K27" s="4"/>
      <c r="L27" s="4">
        <f t="shared" ref="L27:L29" si="20">-2*LN(H27/M27) +2*N27</f>
        <v>30.511934806866911</v>
      </c>
      <c r="M27">
        <v>9</v>
      </c>
      <c r="N27">
        <v>5</v>
      </c>
      <c r="O27">
        <f>1/EXP(-0.5*L27)</f>
        <v>4222624.4632704537</v>
      </c>
      <c r="P27">
        <f>O27/SUM(O$27:O$29)</f>
        <v>3.1595383773026836E-7</v>
      </c>
      <c r="Q27" s="1"/>
      <c r="R27" s="50"/>
      <c r="S27" s="49"/>
      <c r="T27" s="49"/>
      <c r="U27" s="49"/>
    </row>
    <row r="28" spans="1:22" x14ac:dyDescent="0.2">
      <c r="A28">
        <v>2012</v>
      </c>
      <c r="B28" t="s">
        <v>14</v>
      </c>
      <c r="C28" t="s">
        <v>31</v>
      </c>
      <c r="D28">
        <v>-4.2789348199999999</v>
      </c>
      <c r="E28">
        <v>-3.35196016</v>
      </c>
      <c r="F28">
        <v>-1.08059287</v>
      </c>
      <c r="G28">
        <v>0.20003462</v>
      </c>
      <c r="H28" s="2">
        <v>4.0537091E-4</v>
      </c>
      <c r="I28" s="7"/>
      <c r="K28" s="4"/>
      <c r="L28" s="4">
        <f t="shared" si="20"/>
        <v>30.015865320294566</v>
      </c>
      <c r="M28">
        <v>9</v>
      </c>
      <c r="N28">
        <v>5</v>
      </c>
      <c r="O28">
        <f>1/EXP(-0.5*L28)</f>
        <v>3295052.5037013358</v>
      </c>
      <c r="P28">
        <f t="shared" ref="P28:P29" si="21">O28/SUM(O$27:O$29)</f>
        <v>2.4654915281309164E-7</v>
      </c>
      <c r="R28" s="50"/>
      <c r="V28" s="49"/>
    </row>
    <row r="29" spans="1:22" ht="17" thickBot="1" x14ac:dyDescent="0.25">
      <c r="A29" s="59">
        <v>2012</v>
      </c>
      <c r="B29" s="59" t="s">
        <v>14</v>
      </c>
      <c r="C29" s="59" t="s">
        <v>72</v>
      </c>
      <c r="D29" s="59">
        <v>-4.7881037600000003</v>
      </c>
      <c r="E29" s="59">
        <v>-3.6388089799999999</v>
      </c>
      <c r="F29" s="59">
        <v>-1.22048892</v>
      </c>
      <c r="G29" s="59"/>
      <c r="H29" s="61">
        <v>1.2255770000000001E-11</v>
      </c>
      <c r="I29" s="7"/>
      <c r="K29" s="4"/>
      <c r="L29" s="4">
        <f t="shared" si="20"/>
        <v>60.447273116186096</v>
      </c>
      <c r="M29">
        <v>3</v>
      </c>
      <c r="N29">
        <v>4</v>
      </c>
      <c r="O29">
        <f>1/EXP(-0.5*L29)</f>
        <v>13364680481065.854</v>
      </c>
      <c r="P29">
        <f t="shared" si="21"/>
        <v>0.99999943749700948</v>
      </c>
      <c r="Q29" s="50"/>
      <c r="R29" s="50"/>
      <c r="V29" s="49"/>
    </row>
    <row r="30" spans="1:22" ht="17" thickTop="1" x14ac:dyDescent="0.2">
      <c r="A30">
        <v>2012</v>
      </c>
      <c r="B30" t="s">
        <v>14</v>
      </c>
      <c r="C30" t="s">
        <v>75</v>
      </c>
      <c r="D30">
        <v>-5.0592644</v>
      </c>
      <c r="E30">
        <v>-3.769552</v>
      </c>
      <c r="F30">
        <v>-1.0462994000000001</v>
      </c>
      <c r="H30" s="2">
        <v>1.4262146000000001E-20</v>
      </c>
      <c r="I30" s="7"/>
      <c r="Q30" s="50"/>
      <c r="R30" s="50"/>
      <c r="V30" s="49"/>
    </row>
    <row r="31" spans="1:22" x14ac:dyDescent="0.2">
      <c r="I31" s="7"/>
      <c r="Q31" s="50"/>
      <c r="R31" s="50"/>
      <c r="V31" s="49"/>
    </row>
    <row r="32" spans="1:22" x14ac:dyDescent="0.2">
      <c r="A32">
        <v>2012</v>
      </c>
      <c r="B32" t="s">
        <v>24</v>
      </c>
      <c r="C32" t="s">
        <v>36</v>
      </c>
      <c r="D32" s="49">
        <v>-0.43596329</v>
      </c>
      <c r="E32" s="49">
        <v>-0.24064884</v>
      </c>
      <c r="F32" s="49">
        <v>-0.27468589999999998</v>
      </c>
      <c r="H32" s="2">
        <v>5.3544856000000004E-4</v>
      </c>
      <c r="I32" s="7"/>
      <c r="L32" s="4">
        <f t="shared" ref="L32:L35" si="22">-2*LN(H32/M32) +2*N32</f>
        <v>25.262036042231699</v>
      </c>
      <c r="M32">
        <v>3</v>
      </c>
      <c r="N32">
        <v>4</v>
      </c>
      <c r="O32">
        <f t="shared" ref="O32:O35" si="23">1/EXP(-0.5*L32)</f>
        <v>305901.37379290472</v>
      </c>
      <c r="P32">
        <f>O32/SUM(O$32:$O$35)</f>
        <v>7.2009696034078219E-6</v>
      </c>
      <c r="Q32" s="50"/>
      <c r="R32" s="50"/>
    </row>
    <row r="33" spans="1:21" x14ac:dyDescent="0.2">
      <c r="A33">
        <v>2012</v>
      </c>
      <c r="B33" t="s">
        <v>24</v>
      </c>
      <c r="C33" t="s">
        <v>35</v>
      </c>
      <c r="D33" s="49">
        <v>-2.7200485200000002</v>
      </c>
      <c r="E33" s="49">
        <v>-3.63367628</v>
      </c>
      <c r="F33" s="49">
        <v>-0.90037014999999998</v>
      </c>
      <c r="H33" s="2">
        <v>1.1050625000000001</v>
      </c>
      <c r="I33" s="7"/>
      <c r="K33" s="4"/>
      <c r="L33" s="4">
        <f t="shared" si="22"/>
        <v>9.9974207884238773</v>
      </c>
      <c r="M33">
        <v>3</v>
      </c>
      <c r="N33">
        <v>4</v>
      </c>
      <c r="O33">
        <f t="shared" si="23"/>
        <v>148.22188799224725</v>
      </c>
      <c r="P33">
        <f>O33/SUM(O$32:$O$35)</f>
        <v>3.4891680830256141E-9</v>
      </c>
      <c r="Q33" s="50"/>
      <c r="R33" s="50"/>
    </row>
    <row r="34" spans="1:21" x14ac:dyDescent="0.2">
      <c r="A34">
        <v>2012</v>
      </c>
      <c r="B34" t="s">
        <v>24</v>
      </c>
      <c r="C34" t="s">
        <v>45</v>
      </c>
      <c r="D34" s="49">
        <v>-0.46091513000000001</v>
      </c>
      <c r="E34" s="49">
        <v>-0.53339329999999996</v>
      </c>
      <c r="F34" s="49">
        <v>-0.19747066999999999</v>
      </c>
      <c r="H34" s="2">
        <v>3.8557765999999998E-9</v>
      </c>
      <c r="I34" s="7"/>
      <c r="K34" s="4"/>
      <c r="L34" s="4">
        <f t="shared" si="22"/>
        <v>48.944611372458411</v>
      </c>
      <c r="M34">
        <v>3</v>
      </c>
      <c r="N34">
        <v>4</v>
      </c>
      <c r="O34">
        <f t="shared" si="23"/>
        <v>42480274946.280006</v>
      </c>
      <c r="P34">
        <f>O34/SUM(O$32:$O$35)</f>
        <v>0.99999279127024432</v>
      </c>
      <c r="Q34" s="50"/>
      <c r="R34" s="50"/>
    </row>
    <row r="35" spans="1:21" ht="17" thickBot="1" x14ac:dyDescent="0.25">
      <c r="A35" s="59">
        <v>2012</v>
      </c>
      <c r="B35" s="59" t="s">
        <v>24</v>
      </c>
      <c r="C35" s="59" t="s">
        <v>61</v>
      </c>
      <c r="D35" s="60">
        <v>-2.3753052100000001</v>
      </c>
      <c r="E35" s="60">
        <v>-1.4469231199999999</v>
      </c>
      <c r="F35" s="60">
        <v>-5.8565131700000004</v>
      </c>
      <c r="G35" s="59"/>
      <c r="H35" s="61">
        <v>1.5046292999999999</v>
      </c>
      <c r="I35" s="7"/>
      <c r="K35" s="4"/>
      <c r="L35" s="4">
        <f t="shared" si="22"/>
        <v>10.401782713730951</v>
      </c>
      <c r="M35">
        <v>5</v>
      </c>
      <c r="N35">
        <v>4</v>
      </c>
      <c r="O35">
        <f t="shared" si="23"/>
        <v>181.43389216581207</v>
      </c>
      <c r="P35">
        <f>O35/SUM(O$32:$O$35)</f>
        <v>4.2709842270877991E-9</v>
      </c>
      <c r="Q35" s="50"/>
      <c r="R35" s="50"/>
    </row>
    <row r="36" spans="1:21" ht="17" thickTop="1" x14ac:dyDescent="0.2">
      <c r="A36">
        <v>2012</v>
      </c>
      <c r="B36" t="s">
        <v>24</v>
      </c>
      <c r="C36" t="s">
        <v>75</v>
      </c>
      <c r="D36">
        <v>-0.77921127999999995</v>
      </c>
      <c r="E36">
        <v>-0.45477469999999998</v>
      </c>
      <c r="F36">
        <v>-0.22118260000000001</v>
      </c>
      <c r="H36" s="2">
        <v>5.9437941000000004E-19</v>
      </c>
      <c r="K36" s="4"/>
      <c r="L36" s="4"/>
      <c r="Q36" s="50"/>
      <c r="R36" s="50"/>
    </row>
    <row r="37" spans="1:21" x14ac:dyDescent="0.2">
      <c r="D37" s="49"/>
      <c r="E37" s="49"/>
      <c r="F37" s="49"/>
      <c r="K37" s="4"/>
      <c r="L37" s="4"/>
      <c r="Q37" s="50"/>
      <c r="R37" s="50"/>
    </row>
    <row r="38" spans="1:21" x14ac:dyDescent="0.2">
      <c r="A38">
        <v>2012</v>
      </c>
      <c r="B38" t="s">
        <v>25</v>
      </c>
      <c r="C38" t="s">
        <v>36</v>
      </c>
      <c r="D38" s="49">
        <v>-3.7353223</v>
      </c>
      <c r="E38" s="49">
        <v>-1.4295306999999999</v>
      </c>
      <c r="F38" s="49">
        <v>-2.0913571000000002</v>
      </c>
      <c r="H38" s="2">
        <v>4.8391367999999996E-6</v>
      </c>
      <c r="L38" s="4">
        <f t="shared" ref="L38:L41" si="24">-2*LN(H38/M38) +2*N38</f>
        <v>34.674772977834039</v>
      </c>
      <c r="M38">
        <v>3</v>
      </c>
      <c r="N38">
        <v>4</v>
      </c>
      <c r="O38">
        <f t="shared" ref="O38:O41" si="25">1/EXP(-0.5*L38)</f>
        <v>33847865.201792382</v>
      </c>
      <c r="P38">
        <f>O38/SUM(O$38:$O$41)</f>
        <v>3.3977016141041941E-4</v>
      </c>
      <c r="Q38" s="50"/>
      <c r="R38" s="50"/>
      <c r="S38" s="49"/>
      <c r="T38" s="49"/>
      <c r="U38" s="49"/>
    </row>
    <row r="39" spans="1:21" x14ac:dyDescent="0.2">
      <c r="A39">
        <v>2012</v>
      </c>
      <c r="B39" t="s">
        <v>25</v>
      </c>
      <c r="C39" t="s">
        <v>35</v>
      </c>
      <c r="D39" s="49">
        <v>-5.1091949999999997</v>
      </c>
      <c r="E39" s="49">
        <v>-7.3938636999999998</v>
      </c>
      <c r="F39" s="49">
        <v>-6.1857179999999996</v>
      </c>
      <c r="H39" s="2">
        <v>1.545163E-3</v>
      </c>
      <c r="L39" s="4">
        <f t="shared" si="24"/>
        <v>23.142476322494637</v>
      </c>
      <c r="M39">
        <v>3</v>
      </c>
      <c r="N39">
        <v>4</v>
      </c>
      <c r="O39">
        <f t="shared" si="25"/>
        <v>106004.64164585396</v>
      </c>
      <c r="P39">
        <f>O39/SUM(O$38:$O$41)</f>
        <v>1.0640911616593833E-6</v>
      </c>
    </row>
    <row r="40" spans="1:21" x14ac:dyDescent="0.2">
      <c r="A40">
        <v>2012</v>
      </c>
      <c r="B40" t="s">
        <v>25</v>
      </c>
      <c r="C40" t="s">
        <v>45</v>
      </c>
      <c r="D40" s="49">
        <v>-3.7808519999999999</v>
      </c>
      <c r="E40" s="49">
        <v>-1.4895045</v>
      </c>
      <c r="F40" s="49">
        <v>-2.1293726999999998</v>
      </c>
      <c r="H40" s="2">
        <v>1.6447570000000001E-9</v>
      </c>
      <c r="L40" s="4">
        <f t="shared" si="24"/>
        <v>50.648570945347309</v>
      </c>
      <c r="M40">
        <v>3</v>
      </c>
      <c r="N40">
        <v>4</v>
      </c>
      <c r="O40">
        <f t="shared" si="25"/>
        <v>99585805136.827301</v>
      </c>
      <c r="P40">
        <f>O40/SUM(O$38:$O$41)</f>
        <v>0.99965787749989676</v>
      </c>
    </row>
    <row r="41" spans="1:21" ht="17" thickBot="1" x14ac:dyDescent="0.25">
      <c r="A41" s="59">
        <v>2012</v>
      </c>
      <c r="B41" s="59" t="s">
        <v>25</v>
      </c>
      <c r="C41" s="59" t="s">
        <v>61</v>
      </c>
      <c r="D41" s="60">
        <v>-4.2432062000000004</v>
      </c>
      <c r="E41" s="60">
        <v>-5.4085178999999997</v>
      </c>
      <c r="F41" s="60">
        <v>-1.6797599999999999</v>
      </c>
      <c r="G41" s="59"/>
      <c r="H41" s="60">
        <v>2.1271718E-3</v>
      </c>
      <c r="K41" s="4"/>
      <c r="L41" s="4">
        <f t="shared" si="24"/>
        <v>23.524799774841838</v>
      </c>
      <c r="M41">
        <v>5</v>
      </c>
      <c r="N41">
        <v>4</v>
      </c>
      <c r="O41">
        <f t="shared" si="25"/>
        <v>128335.07390692233</v>
      </c>
      <c r="P41">
        <f>O41/SUM(O$38:$O$41)</f>
        <v>1.2882475310042324E-6</v>
      </c>
    </row>
    <row r="42" spans="1:21" ht="17" thickTop="1" x14ac:dyDescent="0.2">
      <c r="A42">
        <v>2012</v>
      </c>
      <c r="B42" t="s">
        <v>24</v>
      </c>
      <c r="C42" t="s">
        <v>75</v>
      </c>
      <c r="D42" s="78">
        <v>-4.1110075999999998</v>
      </c>
      <c r="E42" s="78">
        <v>-1.9454121</v>
      </c>
      <c r="F42" s="78">
        <v>-1.9360571</v>
      </c>
      <c r="H42" s="2">
        <v>1.5545763999999999E-20</v>
      </c>
      <c r="K42" s="4"/>
      <c r="L42" s="4"/>
    </row>
    <row r="43" spans="1:21" x14ac:dyDescent="0.2">
      <c r="D43" s="49"/>
      <c r="E43" s="49"/>
      <c r="F43" s="49"/>
      <c r="K43" s="4"/>
      <c r="L43" s="4"/>
    </row>
    <row r="44" spans="1:21" x14ac:dyDescent="0.2">
      <c r="A44">
        <v>2012</v>
      </c>
      <c r="B44" t="s">
        <v>34</v>
      </c>
      <c r="C44" t="s">
        <v>36</v>
      </c>
      <c r="D44" s="49">
        <v>-4.1218247999999997</v>
      </c>
      <c r="E44" s="49">
        <v>-2.9147601999999999</v>
      </c>
      <c r="F44" s="49">
        <v>-1.9103184</v>
      </c>
      <c r="H44" s="2">
        <v>6.8336262000000003E-7</v>
      </c>
      <c r="K44" s="4"/>
      <c r="L44" s="4">
        <f t="shared" ref="L44:L47" si="26">-2*LN(H44/M44) +2*N44</f>
        <v>38.589704969063988</v>
      </c>
      <c r="M44">
        <v>3</v>
      </c>
      <c r="N44">
        <v>4</v>
      </c>
      <c r="O44">
        <f>1/EXP(-0.5*L44)</f>
        <v>239688922.55100664</v>
      </c>
      <c r="P44">
        <f>O44/SUM(O$44:O$47)</f>
        <v>2.2067833696027491E-7</v>
      </c>
      <c r="U44" s="4"/>
    </row>
    <row r="45" spans="1:21" x14ac:dyDescent="0.2">
      <c r="A45">
        <v>2012</v>
      </c>
      <c r="B45" t="s">
        <v>34</v>
      </c>
      <c r="C45" t="s">
        <v>35</v>
      </c>
      <c r="D45" s="49">
        <v>-4.4678613</v>
      </c>
      <c r="E45" s="49">
        <v>-5.2649024999999998</v>
      </c>
      <c r="F45" s="49">
        <v>-1.9224146</v>
      </c>
      <c r="G45" s="4"/>
      <c r="H45" s="2">
        <v>1.2775800000000001E-4</v>
      </c>
      <c r="L45" s="4">
        <f t="shared" si="26"/>
        <v>28.127969994400136</v>
      </c>
      <c r="M45">
        <v>3</v>
      </c>
      <c r="N45">
        <v>4</v>
      </c>
      <c r="O45">
        <f t="shared" ref="O45:O47" si="27">1/EXP(-0.5*L45)</f>
        <v>1282068.0513113292</v>
      </c>
      <c r="P45">
        <f t="shared" ref="P45:P47" si="28">O45/SUM(O$44:O$47)</f>
        <v>1.1803826494029034E-9</v>
      </c>
    </row>
    <row r="46" spans="1:21" ht="17" thickBot="1" x14ac:dyDescent="0.25">
      <c r="A46">
        <v>2012</v>
      </c>
      <c r="B46" t="s">
        <v>34</v>
      </c>
      <c r="C46" t="s">
        <v>45</v>
      </c>
      <c r="D46" s="49">
        <v>-3.9925161999999998</v>
      </c>
      <c r="E46" s="49">
        <v>-4.2189436999999996</v>
      </c>
      <c r="F46" s="49">
        <v>-0.74530030999999997</v>
      </c>
      <c r="G46" s="4"/>
      <c r="H46" s="2">
        <v>1.5080336E-13</v>
      </c>
      <c r="L46" s="4">
        <f t="shared" si="26"/>
        <v>69.242823894172105</v>
      </c>
      <c r="M46">
        <v>3</v>
      </c>
      <c r="N46">
        <v>4</v>
      </c>
      <c r="O46">
        <f t="shared" si="27"/>
        <v>1086145892899420.6</v>
      </c>
      <c r="P46">
        <f t="shared" si="28"/>
        <v>0.99999977800505302</v>
      </c>
      <c r="R46" t="s">
        <v>0</v>
      </c>
      <c r="S46" t="s">
        <v>1</v>
      </c>
      <c r="T46" t="s">
        <v>56</v>
      </c>
    </row>
    <row r="47" spans="1:21" ht="17" thickBot="1" x14ac:dyDescent="0.25">
      <c r="A47" s="59">
        <v>2012</v>
      </c>
      <c r="B47" s="59" t="s">
        <v>34</v>
      </c>
      <c r="C47" s="59" t="s">
        <v>61</v>
      </c>
      <c r="D47" s="60">
        <v>-5.8495895000000004</v>
      </c>
      <c r="E47" s="60">
        <v>-5.1800212999999999</v>
      </c>
      <c r="F47" s="60">
        <v>-4.0172278700000001</v>
      </c>
      <c r="G47" s="66"/>
      <c r="H47" s="60">
        <v>1.8449968000000001E-3</v>
      </c>
      <c r="L47" s="4">
        <f t="shared" si="26"/>
        <v>23.80943129668519</v>
      </c>
      <c r="M47">
        <v>5</v>
      </c>
      <c r="N47">
        <v>4</v>
      </c>
      <c r="O47">
        <f t="shared" si="27"/>
        <v>147962.72284359581</v>
      </c>
      <c r="P47">
        <f t="shared" si="28"/>
        <v>1.3622727017052824E-10</v>
      </c>
      <c r="R47" s="26" t="s">
        <v>37</v>
      </c>
      <c r="S47" s="27"/>
      <c r="T47" s="28"/>
    </row>
    <row r="48" spans="1:21" ht="17" thickTop="1" x14ac:dyDescent="0.2">
      <c r="A48" s="11">
        <v>2012</v>
      </c>
      <c r="B48" t="s">
        <v>24</v>
      </c>
      <c r="C48" t="s">
        <v>75</v>
      </c>
      <c r="D48">
        <v>-4.3244624800000002</v>
      </c>
      <c r="E48">
        <v>-4.1646195700000002</v>
      </c>
      <c r="F48">
        <v>-0.94884153000000004</v>
      </c>
      <c r="H48" s="2">
        <v>1.8835961999999999E-22</v>
      </c>
      <c r="R48" s="29">
        <f>$P22*D22+$P23*D23+$P24*D24</f>
        <v>0.321303462620113</v>
      </c>
      <c r="S48" s="30">
        <f>$P22*E22+$P23*E23+$P24*E24</f>
        <v>-1.0341697632512308</v>
      </c>
      <c r="T48" s="31">
        <f>$P22*F22+$P23*F23+$P24*F24</f>
        <v>1.0382936284449569</v>
      </c>
    </row>
    <row r="49" spans="1:21" x14ac:dyDescent="0.2">
      <c r="A49" s="11"/>
      <c r="D49" s="4"/>
      <c r="E49" s="4"/>
      <c r="F49" s="4"/>
      <c r="G49" s="4"/>
      <c r="R49" s="29" t="s">
        <v>40</v>
      </c>
      <c r="S49" s="30"/>
      <c r="T49" s="31"/>
    </row>
    <row r="50" spans="1:21" ht="17" thickBot="1" x14ac:dyDescent="0.25">
      <c r="A50" s="11">
        <v>2012</v>
      </c>
      <c r="C50" t="s">
        <v>92</v>
      </c>
      <c r="G50" s="4"/>
      <c r="R50" s="29">
        <f>$P27*D27+$P28*D28+$P29*D29</f>
        <v>-4.7881036835888207</v>
      </c>
      <c r="S50" s="30">
        <f>$P27*E27+$P28*E28+$P29*E29</f>
        <v>-3.6388088648925914</v>
      </c>
      <c r="T50" s="31">
        <f>$P27*F27+$P28*F28+$P29*F29</f>
        <v>-1.2204890698996567</v>
      </c>
      <c r="U50" s="4"/>
    </row>
    <row r="51" spans="1:21" x14ac:dyDescent="0.2">
      <c r="A51" s="11">
        <v>2012</v>
      </c>
      <c r="C51" s="41" t="s">
        <v>23</v>
      </c>
      <c r="D51" s="42">
        <v>0.321303462620113</v>
      </c>
      <c r="E51" s="42">
        <v>-1.0341697632512308</v>
      </c>
      <c r="F51" s="42">
        <v>1.0382936284449569</v>
      </c>
      <c r="G51" s="22"/>
      <c r="H51" s="44">
        <f t="shared" ref="H51:J55" si="29">EXP(D51)</f>
        <v>1.3789239692885809</v>
      </c>
      <c r="I51" s="44">
        <f t="shared" si="29"/>
        <v>0.35552142538195536</v>
      </c>
      <c r="J51" s="122">
        <f t="shared" si="29"/>
        <v>2.8243934354945064</v>
      </c>
      <c r="R51" s="29" t="s">
        <v>53</v>
      </c>
      <c r="S51" s="30"/>
      <c r="T51" s="31"/>
    </row>
    <row r="52" spans="1:21" x14ac:dyDescent="0.2">
      <c r="A52" s="11">
        <v>2012</v>
      </c>
      <c r="C52" s="24" t="s">
        <v>24</v>
      </c>
      <c r="D52" s="19">
        <v>-0.46091496638138457</v>
      </c>
      <c r="E52" s="19">
        <v>-0.53339120667512174</v>
      </c>
      <c r="F52" s="19">
        <v>-0.19747125264673984</v>
      </c>
      <c r="G52" s="14"/>
      <c r="H52" s="45">
        <f t="shared" si="29"/>
        <v>0.63070630635740277</v>
      </c>
      <c r="I52" s="45">
        <f t="shared" si="29"/>
        <v>0.58661226931527632</v>
      </c>
      <c r="J52" s="123">
        <f t="shared" si="29"/>
        <v>0.82080373622353009</v>
      </c>
      <c r="R52" s="29">
        <f>$P32*D32+$P33*D33+$P34*D34+$P35*D35</f>
        <v>-0.46091496638138457</v>
      </c>
      <c r="S52" s="30">
        <f>$P32*E32+$P33*E33+$P34*E34+$P35*E35</f>
        <v>-0.53339120667512174</v>
      </c>
      <c r="T52" s="31">
        <f t="shared" ref="T52" si="30">$P32*F32+$P33*F33+$P34*F34+$P35*F35</f>
        <v>-0.19747125264673984</v>
      </c>
    </row>
    <row r="53" spans="1:21" x14ac:dyDescent="0.2">
      <c r="A53" s="11">
        <v>2012</v>
      </c>
      <c r="C53" s="24" t="s">
        <v>25</v>
      </c>
      <c r="D53" s="43">
        <v>-3.7808385394711834</v>
      </c>
      <c r="E53" s="43">
        <v>-1.4894954541280698</v>
      </c>
      <c r="F53" s="43">
        <v>-2.1293635205421828</v>
      </c>
      <c r="H53" s="45">
        <f t="shared" si="29"/>
        <v>2.2803561719122078E-2</v>
      </c>
      <c r="I53" s="45">
        <f t="shared" si="29"/>
        <v>0.22548639507343041</v>
      </c>
      <c r="J53" s="123">
        <f t="shared" si="29"/>
        <v>0.1189129554247333</v>
      </c>
      <c r="R53" s="29" t="s">
        <v>54</v>
      </c>
      <c r="S53" s="32"/>
      <c r="T53" s="33"/>
    </row>
    <row r="54" spans="1:21" x14ac:dyDescent="0.2">
      <c r="A54" s="11">
        <v>2012</v>
      </c>
      <c r="C54" s="24" t="s">
        <v>26</v>
      </c>
      <c r="D54" s="19">
        <v>-3.9925162293496794</v>
      </c>
      <c r="E54" s="19">
        <v>-4.2189434135605106</v>
      </c>
      <c r="F54" s="19">
        <v>-0.74530056892942553</v>
      </c>
      <c r="H54" s="45">
        <f t="shared" si="29"/>
        <v>1.8453223111739258E-2</v>
      </c>
      <c r="I54" s="45">
        <f t="shared" si="29"/>
        <v>1.4714183100853845E-2</v>
      </c>
      <c r="J54" s="123">
        <f t="shared" si="29"/>
        <v>0.474591631001617</v>
      </c>
      <c r="R54" s="29">
        <f>$P38*D38+$P39*D39+$P40*D40+$P41*D41</f>
        <v>-3.7808385394711834</v>
      </c>
      <c r="S54" s="30">
        <f t="shared" ref="S54:T54" si="31">$P38*E38+$P39*E39+$P40*E40+$P41*E41</f>
        <v>-1.4894954541280698</v>
      </c>
      <c r="T54" s="31">
        <f t="shared" si="31"/>
        <v>-2.1293635205421828</v>
      </c>
    </row>
    <row r="55" spans="1:21" x14ac:dyDescent="0.2">
      <c r="A55" s="11">
        <v>2012</v>
      </c>
      <c r="C55" s="24" t="s">
        <v>27</v>
      </c>
      <c r="D55" s="19">
        <v>-4.7881036835888207</v>
      </c>
      <c r="E55" s="19">
        <v>-3.6388088648925914</v>
      </c>
      <c r="F55" s="19">
        <v>-1.2204890698996567</v>
      </c>
      <c r="H55" s="45">
        <f t="shared" si="29"/>
        <v>8.3282353865901191E-3</v>
      </c>
      <c r="I55" s="45">
        <f t="shared" si="29"/>
        <v>2.6283632685083953E-2</v>
      </c>
      <c r="J55" s="123">
        <f t="shared" si="29"/>
        <v>0.29508581403810408</v>
      </c>
      <c r="R55" s="29" t="s">
        <v>55</v>
      </c>
      <c r="S55" s="32"/>
      <c r="T55" s="33"/>
    </row>
    <row r="56" spans="1:21" ht="17" thickBot="1" x14ac:dyDescent="0.25">
      <c r="A56" s="11">
        <v>2012</v>
      </c>
      <c r="C56" s="24"/>
      <c r="D56" s="18"/>
      <c r="E56" s="18"/>
      <c r="F56" s="18"/>
      <c r="H56" s="46"/>
      <c r="I56" s="46"/>
      <c r="J56" s="124"/>
      <c r="R56" s="36">
        <f>$P44*D44+$P45*D45+$P46*D46+$P47*D47</f>
        <v>-3.9925162293496794</v>
      </c>
      <c r="S56" s="37">
        <f>$P44*E44+$P45*E45+$P46*E46+$P47*E47</f>
        <v>-4.2189434135605106</v>
      </c>
      <c r="T56" s="116">
        <f>$P44*F44+$P45*F45+$P46*F46+$P47*F47</f>
        <v>-0.74530056892942553</v>
      </c>
      <c r="U56" s="4"/>
    </row>
    <row r="57" spans="1:21" x14ac:dyDescent="0.2">
      <c r="A57" s="11">
        <v>2012</v>
      </c>
      <c r="C57" s="24" t="s">
        <v>5</v>
      </c>
      <c r="D57" s="19">
        <f>AVERAGE(D51:D55)</f>
        <v>-2.5402139912341908</v>
      </c>
      <c r="E57" s="19">
        <f t="shared" ref="E57:F57" si="32">AVERAGE(E51:E55)</f>
        <v>-2.1829617405015052</v>
      </c>
      <c r="F57" s="19">
        <f t="shared" si="32"/>
        <v>-0.65086615671460957</v>
      </c>
      <c r="G57" t="s">
        <v>46</v>
      </c>
      <c r="H57" s="45">
        <f>AVERAGE(H51:H55)</f>
        <v>0.4118430591726871</v>
      </c>
      <c r="I57" s="45">
        <f t="shared" ref="I57:J57" si="33">AVERAGE(I51:I55)</f>
        <v>0.24172358111132</v>
      </c>
      <c r="J57" s="123">
        <f t="shared" si="33"/>
        <v>0.90675751443649821</v>
      </c>
    </row>
    <row r="58" spans="1:21" x14ac:dyDescent="0.2">
      <c r="A58" s="11">
        <v>2012</v>
      </c>
      <c r="C58" s="24" t="s">
        <v>6</v>
      </c>
      <c r="D58" s="19">
        <f>STDEV(D51:D55)</f>
        <v>2.302884370902301</v>
      </c>
      <c r="E58" s="19">
        <f t="shared" ref="E58:F58" si="34">STDEV(E51:E55)</f>
        <v>1.6421337998188028</v>
      </c>
      <c r="F58" s="19">
        <f t="shared" si="34"/>
        <v>1.1809075212644604</v>
      </c>
      <c r="G58" t="s">
        <v>47</v>
      </c>
      <c r="H58" s="45">
        <f>STDEV(H51:H55)</f>
        <v>0.60251101948199459</v>
      </c>
      <c r="I58" s="45">
        <f t="shared" ref="I58:J58" si="35">STDEV(I51:I55)</f>
        <v>0.23984861943791339</v>
      </c>
      <c r="J58" s="123">
        <f t="shared" si="35"/>
        <v>1.1029873352354089</v>
      </c>
    </row>
    <row r="59" spans="1:21" ht="17" thickBot="1" x14ac:dyDescent="0.25">
      <c r="A59">
        <v>2012</v>
      </c>
      <c r="C59" s="25" t="s">
        <v>28</v>
      </c>
      <c r="D59" s="20">
        <f>SQRT(EXP(D58^2)-1)</f>
        <v>14.141933217796577</v>
      </c>
      <c r="E59" s="20">
        <f t="shared" ref="E59:F59" si="36">SQRT(EXP(E58^2)-1)</f>
        <v>3.7187736162229812</v>
      </c>
      <c r="F59" s="20">
        <f t="shared" si="36"/>
        <v>1.7415881520995871</v>
      </c>
      <c r="G59" s="16" t="s">
        <v>28</v>
      </c>
      <c r="H59" s="47">
        <f>H58/H57</f>
        <v>1.4629626651771732</v>
      </c>
      <c r="I59" s="47">
        <f t="shared" ref="I59:J59" si="37">I58/I57</f>
        <v>0.99224336465318563</v>
      </c>
      <c r="J59" s="125">
        <f t="shared" si="37"/>
        <v>1.2164082653573123</v>
      </c>
    </row>
    <row r="61" spans="1:21" ht="17" thickBot="1" x14ac:dyDescent="0.25">
      <c r="C61" t="s">
        <v>93</v>
      </c>
      <c r="G61" s="4"/>
      <c r="O61" t="s">
        <v>80</v>
      </c>
      <c r="P61" t="s">
        <v>81</v>
      </c>
      <c r="Q61" t="s">
        <v>83</v>
      </c>
      <c r="R61" t="s">
        <v>84</v>
      </c>
    </row>
    <row r="62" spans="1:21" x14ac:dyDescent="0.2">
      <c r="C62" s="41" t="s">
        <v>23</v>
      </c>
      <c r="D62" s="42">
        <v>0.11862267999999999</v>
      </c>
      <c r="E62" s="42">
        <v>-1.02467993</v>
      </c>
      <c r="F62" s="42">
        <v>0.98738572999999996</v>
      </c>
      <c r="G62" s="114">
        <f>H25</f>
        <v>4.2390770000000003E-14</v>
      </c>
      <c r="H62" s="44">
        <f t="shared" ref="H62:J66" si="38">EXP(D62)</f>
        <v>1.1259449965615587</v>
      </c>
      <c r="I62" s="44">
        <f t="shared" si="38"/>
        <v>0.35891132377101198</v>
      </c>
      <c r="J62" s="122">
        <f t="shared" si="38"/>
        <v>2.6842080472931369</v>
      </c>
      <c r="O62" s="92">
        <v>12.052</v>
      </c>
      <c r="P62" s="85">
        <v>18974.101999999999</v>
      </c>
      <c r="Q62">
        <v>0.245</v>
      </c>
      <c r="R62" s="55">
        <f>(P62/701.7-Q62*24)*701.7</f>
        <v>14848.106</v>
      </c>
    </row>
    <row r="63" spans="1:21" x14ac:dyDescent="0.2">
      <c r="C63" s="24" t="s">
        <v>24</v>
      </c>
      <c r="D63" s="19">
        <v>-0.77921127999999995</v>
      </c>
      <c r="E63" s="19">
        <v>-0.45477469999999998</v>
      </c>
      <c r="F63" s="19">
        <v>-0.22118260000000001</v>
      </c>
      <c r="G63" s="115">
        <f>H36</f>
        <v>5.9437941000000004E-19</v>
      </c>
      <c r="H63" s="45">
        <f t="shared" si="38"/>
        <v>0.4587677079143847</v>
      </c>
      <c r="I63" s="45">
        <f t="shared" si="38"/>
        <v>0.63459092517893423</v>
      </c>
      <c r="J63" s="123">
        <f t="shared" si="38"/>
        <v>0.80157030018928421</v>
      </c>
      <c r="O63" s="39">
        <v>13.912000000000001</v>
      </c>
      <c r="P63" s="86">
        <v>11436.915999999999</v>
      </c>
      <c r="Q63">
        <v>0.185</v>
      </c>
      <c r="R63" s="56">
        <f t="shared" ref="R63:R66" si="39">(P63/701.7-Q63*24)*701.7</f>
        <v>8321.3679999999986</v>
      </c>
    </row>
    <row r="64" spans="1:21" x14ac:dyDescent="0.2">
      <c r="C64" s="24" t="s">
        <v>25</v>
      </c>
      <c r="D64" s="43">
        <v>-4.1110075999999998</v>
      </c>
      <c r="E64" s="43">
        <v>-1.9454121</v>
      </c>
      <c r="F64" s="43">
        <v>-1.9360571</v>
      </c>
      <c r="G64" s="2">
        <f>H42</f>
        <v>1.5545763999999999E-20</v>
      </c>
      <c r="H64" s="45">
        <f t="shared" si="38"/>
        <v>1.6391250378943418E-2</v>
      </c>
      <c r="I64" s="45">
        <f t="shared" si="38"/>
        <v>0.14292831044319101</v>
      </c>
      <c r="J64" s="123">
        <f t="shared" si="38"/>
        <v>0.14427167859474352</v>
      </c>
      <c r="O64" s="39">
        <v>14.371</v>
      </c>
      <c r="P64" s="86">
        <v>3154.3539999999998</v>
      </c>
      <c r="Q64">
        <v>0.17</v>
      </c>
      <c r="R64" s="56">
        <f t="shared" si="39"/>
        <v>291.41799999999972</v>
      </c>
    </row>
    <row r="65" spans="3:18" x14ac:dyDescent="0.2">
      <c r="C65" s="24" t="s">
        <v>26</v>
      </c>
      <c r="D65" s="19">
        <v>-4.3244624800000002</v>
      </c>
      <c r="E65" s="19">
        <v>-4.1646195700000002</v>
      </c>
      <c r="F65" s="19">
        <v>-0.94884153000000004</v>
      </c>
      <c r="G65" s="2">
        <f>H48</f>
        <v>1.8835961999999999E-22</v>
      </c>
      <c r="H65" s="45">
        <f t="shared" si="38"/>
        <v>1.3240665306501335E-2</v>
      </c>
      <c r="I65" s="45">
        <f t="shared" si="38"/>
        <v>1.5535623993471874E-2</v>
      </c>
      <c r="J65" s="123">
        <f t="shared" si="38"/>
        <v>0.38718931094160969</v>
      </c>
      <c r="O65" s="39">
        <v>13.268000000000001</v>
      </c>
      <c r="P65" s="86">
        <v>2745.386</v>
      </c>
      <c r="Q65">
        <v>0.152</v>
      </c>
      <c r="R65" s="56">
        <f t="shared" si="39"/>
        <v>185.58439999999999</v>
      </c>
    </row>
    <row r="66" spans="3:18" ht="17" thickBot="1" x14ac:dyDescent="0.25">
      <c r="C66" s="24" t="s">
        <v>27</v>
      </c>
      <c r="D66" s="19">
        <v>-5.0592644</v>
      </c>
      <c r="E66" s="19">
        <v>-3.769552</v>
      </c>
      <c r="F66" s="19">
        <v>-1.0462994000000001</v>
      </c>
      <c r="G66" s="2">
        <f>H30</f>
        <v>1.4262146000000001E-20</v>
      </c>
      <c r="H66" s="45">
        <f t="shared" si="38"/>
        <v>6.3502290237223277E-3</v>
      </c>
      <c r="I66" s="45">
        <f t="shared" si="38"/>
        <v>2.3062392925244396E-2</v>
      </c>
      <c r="J66" s="123">
        <f t="shared" si="38"/>
        <v>0.3512351278047402</v>
      </c>
      <c r="O66" s="40">
        <v>13.923</v>
      </c>
      <c r="P66" s="87">
        <v>232.68199999999999</v>
      </c>
      <c r="Q66">
        <v>0.14499999999999999</v>
      </c>
      <c r="R66" s="57">
        <f t="shared" si="39"/>
        <v>-2209.2339999999999</v>
      </c>
    </row>
    <row r="67" spans="3:18" x14ac:dyDescent="0.2">
      <c r="C67" s="24"/>
      <c r="D67" s="18"/>
      <c r="E67" s="18"/>
      <c r="F67" s="18"/>
      <c r="H67" s="46"/>
      <c r="I67" s="46"/>
      <c r="J67" s="124"/>
      <c r="N67" t="s">
        <v>46</v>
      </c>
      <c r="O67" s="112">
        <v>13.505000000000001</v>
      </c>
      <c r="P67" s="90">
        <f>AVERAGE(P62:P66)</f>
        <v>7308.6879999999992</v>
      </c>
      <c r="R67" s="90">
        <f>AVERAGE(R62:R66)</f>
        <v>4287.44848</v>
      </c>
    </row>
    <row r="68" spans="3:18" x14ac:dyDescent="0.2">
      <c r="C68" s="24" t="s">
        <v>5</v>
      </c>
      <c r="D68" s="19">
        <f>AVERAGE(D62:D66)</f>
        <v>-2.8310646159999999</v>
      </c>
      <c r="E68" s="19">
        <f t="shared" ref="E68:F68" si="40">AVERAGE(E62:E66)</f>
        <v>-2.2718076599999999</v>
      </c>
      <c r="F68" s="19">
        <f t="shared" si="40"/>
        <v>-0.6329989800000001</v>
      </c>
      <c r="G68" s="2">
        <f>GEOMEAN(G62:G66)</f>
        <v>2.5376046599956422E-19</v>
      </c>
      <c r="H68" s="45">
        <f>AVERAGE(H62:H66)</f>
        <v>0.32413896983702212</v>
      </c>
      <c r="I68" s="45">
        <f t="shared" ref="I68:J68" si="41">AVERAGE(I62:I66)</f>
        <v>0.23500571526237071</v>
      </c>
      <c r="J68" s="123">
        <f t="shared" si="41"/>
        <v>0.87369489296470293</v>
      </c>
      <c r="N68" t="s">
        <v>47</v>
      </c>
      <c r="O68" s="90">
        <f>STDEV(O62:O66)</f>
        <v>0.90245592690169663</v>
      </c>
      <c r="P68" s="90">
        <f>STDEV(P62:P66)</f>
        <v>7766.5344145599456</v>
      </c>
      <c r="R68" s="90">
        <f>STDEV(R62:R66)</f>
        <v>7120.400721209302</v>
      </c>
    </row>
    <row r="69" spans="3:18" x14ac:dyDescent="0.2">
      <c r="C69" s="24" t="s">
        <v>6</v>
      </c>
      <c r="D69" s="19">
        <f>STDEV(D62:D66)</f>
        <v>2.3315296886672048</v>
      </c>
      <c r="E69" s="19">
        <f t="shared" ref="E69:F69" si="42">STDEV(E62:E66)</f>
        <v>1.6423645643468532</v>
      </c>
      <c r="F69" s="19">
        <f t="shared" si="42"/>
        <v>1.0913035275415706</v>
      </c>
      <c r="G69" t="s">
        <v>47</v>
      </c>
      <c r="H69" s="45">
        <f>STDEV(H62:H66)</f>
        <v>0.48820433733924218</v>
      </c>
      <c r="I69" s="45">
        <f t="shared" ref="I69:J69" si="43">STDEV(I62:I66)</f>
        <v>0.26295735449264096</v>
      </c>
      <c r="J69" s="123">
        <f t="shared" si="43"/>
        <v>1.0398160837489183</v>
      </c>
      <c r="N69" t="s">
        <v>82</v>
      </c>
      <c r="O69" s="89">
        <f>O68/O67</f>
        <v>6.6823837608418854E-2</v>
      </c>
      <c r="P69" s="89">
        <f>P68/P67</f>
        <v>1.0626441318277571</v>
      </c>
      <c r="R69" s="89">
        <f>R68/R67</f>
        <v>1.6607548182618166</v>
      </c>
    </row>
    <row r="70" spans="3:18" ht="17" thickBot="1" x14ac:dyDescent="0.25">
      <c r="C70" s="25" t="s">
        <v>28</v>
      </c>
      <c r="D70" s="54">
        <f>SQRT(EXP(D69^2)-1)</f>
        <v>15.11718557657538</v>
      </c>
      <c r="E70" s="20">
        <f t="shared" ref="E70:F70" si="44">SQRT(EXP(E69^2)-1)</f>
        <v>3.7202851041932283</v>
      </c>
      <c r="F70" s="20">
        <f t="shared" si="44"/>
        <v>1.5133352792948598</v>
      </c>
      <c r="G70" s="16" t="s">
        <v>28</v>
      </c>
      <c r="H70" s="47">
        <f>H69/H68</f>
        <v>1.506157490365051</v>
      </c>
      <c r="I70" s="47">
        <f t="shared" ref="I70:J70" si="45">I69/I68</f>
        <v>1.1189402530022039</v>
      </c>
      <c r="J70" s="125">
        <f t="shared" si="45"/>
        <v>1.1901363875671946</v>
      </c>
    </row>
    <row r="71" spans="3:18" ht="17" thickBot="1" x14ac:dyDescent="0.25"/>
    <row r="72" spans="3:18" x14ac:dyDescent="0.2">
      <c r="O72" s="8">
        <f>LN(O62)</f>
        <v>2.4892306212680548</v>
      </c>
      <c r="P72" s="91">
        <f>LN(P62)</f>
        <v>9.8508302757157526</v>
      </c>
    </row>
    <row r="73" spans="3:18" x14ac:dyDescent="0.2">
      <c r="O73" s="11">
        <f t="shared" ref="O73:P76" si="46">LN(O63)</f>
        <v>2.6327517770519822</v>
      </c>
      <c r="P73" s="10">
        <f t="shared" si="46"/>
        <v>9.344601648170876</v>
      </c>
    </row>
    <row r="74" spans="3:18" x14ac:dyDescent="0.2">
      <c r="O74" s="11">
        <f t="shared" si="46"/>
        <v>2.66521228709211</v>
      </c>
      <c r="P74" s="10">
        <f t="shared" si="46"/>
        <v>8.0565389996521155</v>
      </c>
    </row>
    <row r="75" spans="3:18" x14ac:dyDescent="0.2">
      <c r="O75" s="11">
        <f t="shared" si="46"/>
        <v>2.585355121084806</v>
      </c>
      <c r="P75" s="10">
        <f t="shared" si="46"/>
        <v>7.9176769633654951</v>
      </c>
    </row>
    <row r="76" spans="3:18" ht="17" thickBot="1" x14ac:dyDescent="0.25">
      <c r="O76" s="15">
        <f t="shared" si="46"/>
        <v>2.6335421489271487</v>
      </c>
      <c r="P76" s="17">
        <f t="shared" si="46"/>
        <v>5.4496727145015793</v>
      </c>
    </row>
    <row r="77" spans="3:18" x14ac:dyDescent="0.2">
      <c r="N77" t="s">
        <v>5</v>
      </c>
      <c r="O77" s="8">
        <f>AVERAGE(O72:O76)</f>
        <v>2.6012183910848203</v>
      </c>
      <c r="P77" s="55">
        <f>AVERAGE(P72:P76)</f>
        <v>8.1238641202811657</v>
      </c>
    </row>
    <row r="78" spans="3:18" x14ac:dyDescent="0.2">
      <c r="N78" t="s">
        <v>6</v>
      </c>
      <c r="O78" s="11">
        <f>STDEV(O72:O76)</f>
        <v>6.878826644388833E-2</v>
      </c>
      <c r="P78" s="56">
        <f>STDEV(P72:P76)</f>
        <v>1.7081391705818967</v>
      </c>
    </row>
    <row r="79" spans="3:18" ht="17" thickBot="1" x14ac:dyDescent="0.25">
      <c r="N79" t="s">
        <v>28</v>
      </c>
      <c r="O79" s="15">
        <f>SQRT(EXP(O78^2)-1)</f>
        <v>6.8869720238667262E-2</v>
      </c>
      <c r="P79" s="17">
        <f>SQRT(EXP(P78^2)-1)</f>
        <v>4.1832309101836866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indiv-fit-Pmod1pref-sid2000</vt:lpstr>
      <vt:lpstr>indiv-fit-Pmod1pref-sid2001</vt:lpstr>
      <vt:lpstr>indiv-fit-Pmod1pref-sid2002</vt:lpstr>
      <vt:lpstr>indiv-fit-Pmod1pref-sid2003</vt:lpstr>
      <vt:lpstr>Indiv-fit-Pmod1pref-sid2006</vt:lpstr>
      <vt:lpstr>Indiv-fit-Pmod1pref-sid2008</vt:lpstr>
      <vt:lpstr>Indiv-fit-Pmod1pref-sid2009</vt:lpstr>
      <vt:lpstr>Indiv-fit-Pmod1pref-sid2010</vt:lpstr>
      <vt:lpstr>indiv-fit-Pmod1pref-sid2012</vt:lpstr>
      <vt:lpstr>Indiv_fit-Pmod1pref-sid2013</vt:lpstr>
      <vt:lpstr>indvi-fit-Pmod1pref-sid2015</vt:lpstr>
      <vt:lpstr>Indiv-fit-Pmod1pref-sid2016</vt:lpstr>
      <vt:lpstr>indiv-fit-Pmod1pref-sid2019</vt:lpstr>
      <vt:lpstr>indiv-fit-Pmod1pref-sid2023</vt:lpstr>
      <vt:lpstr>indiv-fit-Pmod1pref-sid2025</vt:lpstr>
      <vt:lpstr>indiv-fit-Pmod1pref-sid2030</vt:lpstr>
      <vt:lpstr>Indiv-fit-Pmod1pref-sid2032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Ted W. Simon</cp:lastModifiedBy>
  <dcterms:created xsi:type="dcterms:W3CDTF">2022-08-27T19:02:59Z</dcterms:created>
  <dcterms:modified xsi:type="dcterms:W3CDTF">2024-02-13T19:19:55Z</dcterms:modified>
</cp:coreProperties>
</file>