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edwsimon/Library/CloudStorage/Dropbox/Peth Model/Models2022/2022-modeling paper/Supplement/"/>
    </mc:Choice>
  </mc:AlternateContent>
  <xr:revisionPtr revIDLastSave="0" documentId="13_ncr:1_{CBADB559-BD67-8C40-BE0E-CCBCA1438C5B}" xr6:coauthVersionLast="47" xr6:coauthVersionMax="47" xr10:uidLastSave="{00000000-0000-0000-0000-000000000000}"/>
  <bookViews>
    <workbookView xWindow="51040" yWindow="12340" windowWidth="22900" windowHeight="15880" firstSheet="12" activeTab="15" xr2:uid="{1E88AC5B-D584-B049-9B10-9A198686C142}"/>
  </bookViews>
  <sheets>
    <sheet name="indiv-fit-P182mod1pref-sid2000" sheetId="11" r:id="rId1"/>
    <sheet name="indiv-fit-P182mod1pref-sid2001" sheetId="6" r:id="rId2"/>
    <sheet name="indiv-fit-P182mod1pref-sid2002" sheetId="12" r:id="rId3"/>
    <sheet name="indiv-fit-P182mod1pref-sid2003" sheetId="13" r:id="rId4"/>
    <sheet name="Indiv-fit-P182mod1pref-sid2006" sheetId="14" r:id="rId5"/>
    <sheet name="Indiv-fit-P182mod1pref-sid2008" sheetId="15" r:id="rId6"/>
    <sheet name="Indiv-fit-P182mod1pref-sid2010" sheetId="17" r:id="rId7"/>
    <sheet name="indiv-fit-P182mod1pref-sid2012" sheetId="28" r:id="rId8"/>
    <sheet name="indiv-fit-P182mod1pref-sid2013" sheetId="31" r:id="rId9"/>
    <sheet name="indvi-fit-P182mod1pref-sid2015" sheetId="20" r:id="rId10"/>
    <sheet name="Indiv-fit-Pmod1pref-sid2016" sheetId="21" r:id="rId11"/>
    <sheet name="indiv-fit-P182mod1pref-sid2019" sheetId="22" r:id="rId12"/>
    <sheet name="indiv-fit-P182mod1p-sid2023" sheetId="23" r:id="rId13"/>
    <sheet name="indiv-fit-P182mod1p-sid2025" sheetId="24" r:id="rId14"/>
    <sheet name="indiv-fit-P182mod1pref-sid2030" sheetId="25" r:id="rId15"/>
    <sheet name="Indiv-fit-P182mod1p-sid2032" sheetId="26" r:id="rId1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5" i="20" l="1"/>
  <c r="F65" i="20"/>
  <c r="E66" i="20"/>
  <c r="F66" i="20"/>
  <c r="D66" i="20"/>
  <c r="D65" i="20"/>
  <c r="G63" i="26"/>
  <c r="G62" i="26"/>
  <c r="G61" i="26"/>
  <c r="G60" i="26"/>
  <c r="G59" i="26"/>
  <c r="G65" i="26"/>
  <c r="G63" i="25"/>
  <c r="G62" i="25"/>
  <c r="G61" i="25"/>
  <c r="G60" i="25"/>
  <c r="G59" i="25"/>
  <c r="G65" i="25"/>
  <c r="G63" i="24"/>
  <c r="G62" i="24"/>
  <c r="G61" i="24"/>
  <c r="G60" i="24"/>
  <c r="G59" i="24"/>
  <c r="G65" i="24"/>
  <c r="G63" i="23"/>
  <c r="G62" i="23"/>
  <c r="G61" i="23"/>
  <c r="G60" i="23"/>
  <c r="G59" i="23"/>
  <c r="G65" i="23"/>
  <c r="G63" i="22"/>
  <c r="G62" i="22"/>
  <c r="G61" i="22"/>
  <c r="G60" i="22"/>
  <c r="G59" i="22"/>
  <c r="G65" i="22"/>
  <c r="G63" i="21"/>
  <c r="G62" i="21"/>
  <c r="G61" i="21"/>
  <c r="G60" i="21"/>
  <c r="G59" i="21"/>
  <c r="G65" i="21"/>
  <c r="G63" i="20"/>
  <c r="G62" i="20"/>
  <c r="G61" i="20"/>
  <c r="G60" i="20"/>
  <c r="G59" i="20"/>
  <c r="G65" i="20"/>
  <c r="G63" i="31"/>
  <c r="G62" i="31"/>
  <c r="G61" i="31"/>
  <c r="G60" i="31"/>
  <c r="G59" i="31"/>
  <c r="G65" i="31"/>
  <c r="G63" i="28"/>
  <c r="G62" i="28"/>
  <c r="G61" i="28"/>
  <c r="G60" i="28"/>
  <c r="G59" i="28"/>
  <c r="G65" i="28"/>
  <c r="G63" i="17"/>
  <c r="G62" i="17"/>
  <c r="G61" i="17"/>
  <c r="G60" i="17"/>
  <c r="G59" i="17"/>
  <c r="G65" i="17"/>
  <c r="G63" i="15"/>
  <c r="G62" i="15"/>
  <c r="G61" i="15"/>
  <c r="G60" i="15"/>
  <c r="G59" i="15"/>
  <c r="G65" i="15"/>
  <c r="G63" i="14"/>
  <c r="G62" i="14"/>
  <c r="G61" i="14"/>
  <c r="G60" i="14"/>
  <c r="G59" i="14"/>
  <c r="G65" i="14"/>
  <c r="G63" i="13"/>
  <c r="G62" i="13"/>
  <c r="G61" i="13"/>
  <c r="G60" i="13"/>
  <c r="G59" i="13"/>
  <c r="G65" i="13"/>
  <c r="G63" i="12"/>
  <c r="G62" i="12"/>
  <c r="G61" i="12"/>
  <c r="G60" i="12"/>
  <c r="G59" i="12"/>
  <c r="G65" i="12"/>
  <c r="G63" i="6"/>
  <c r="G62" i="6"/>
  <c r="G61" i="6"/>
  <c r="G60" i="6"/>
  <c r="G59" i="6"/>
  <c r="G65" i="6"/>
  <c r="G65" i="11"/>
  <c r="G63" i="11"/>
  <c r="G62" i="11"/>
  <c r="G61" i="11"/>
  <c r="G60" i="11"/>
  <c r="G59" i="11"/>
  <c r="E65" i="22"/>
  <c r="F65" i="22"/>
  <c r="E66" i="22"/>
  <c r="F66" i="22"/>
  <c r="D66" i="22"/>
  <c r="D65" i="22"/>
  <c r="E65" i="26"/>
  <c r="F65" i="26"/>
  <c r="E66" i="26"/>
  <c r="F66" i="26"/>
  <c r="D66" i="26"/>
  <c r="D65" i="26"/>
  <c r="F66" i="24"/>
  <c r="H65" i="22"/>
  <c r="Q63" i="17"/>
  <c r="Q62" i="17"/>
  <c r="Q61" i="17"/>
  <c r="Q60" i="17"/>
  <c r="Q59" i="17"/>
  <c r="R22" i="17"/>
  <c r="S22" i="17"/>
  <c r="T22" i="17"/>
  <c r="Q22" i="17"/>
  <c r="R12" i="17"/>
  <c r="S12" i="17"/>
  <c r="T12" i="17"/>
  <c r="R13" i="17"/>
  <c r="S13" i="17"/>
  <c r="T13" i="17"/>
  <c r="R14" i="17"/>
  <c r="S14" i="17"/>
  <c r="T14" i="17"/>
  <c r="R15" i="17"/>
  <c r="S15" i="17"/>
  <c r="T15" i="17"/>
  <c r="R16" i="17"/>
  <c r="S16" i="17"/>
  <c r="T16" i="17"/>
  <c r="R17" i="17"/>
  <c r="S17" i="17"/>
  <c r="T17" i="17"/>
  <c r="R18" i="17"/>
  <c r="S18" i="17"/>
  <c r="T18" i="17"/>
  <c r="R19" i="17"/>
  <c r="S19" i="17"/>
  <c r="T19" i="17"/>
  <c r="Q13" i="17"/>
  <c r="Q14" i="17"/>
  <c r="Q15" i="17"/>
  <c r="Q16" i="17"/>
  <c r="Q17" i="17"/>
  <c r="Q18" i="17"/>
  <c r="Q19" i="17"/>
  <c r="Q12" i="17"/>
  <c r="K18" i="17"/>
  <c r="N18" i="17"/>
  <c r="E65" i="15"/>
  <c r="F65" i="15"/>
  <c r="E66" i="15"/>
  <c r="F66" i="15"/>
  <c r="D66" i="15"/>
  <c r="D65" i="15"/>
  <c r="E65" i="13"/>
  <c r="F65" i="13"/>
  <c r="E66" i="13"/>
  <c r="F66" i="13"/>
  <c r="D66" i="13"/>
  <c r="D65" i="13"/>
  <c r="H67" i="12"/>
  <c r="K32" i="23"/>
  <c r="N32" i="23"/>
  <c r="K42" i="26"/>
  <c r="N42" i="26"/>
  <c r="K43" i="26"/>
  <c r="N43" i="26"/>
  <c r="K44" i="26"/>
  <c r="N44" i="26"/>
  <c r="O42" i="26"/>
  <c r="O43" i="26"/>
  <c r="O44" i="26"/>
  <c r="S53" i="26"/>
  <c r="R53" i="26"/>
  <c r="Q53" i="26"/>
  <c r="K37" i="26"/>
  <c r="N37" i="26"/>
  <c r="K38" i="26"/>
  <c r="N38" i="26"/>
  <c r="K39" i="26"/>
  <c r="N39" i="26"/>
  <c r="O37" i="26"/>
  <c r="O38" i="26"/>
  <c r="O39" i="26"/>
  <c r="S51" i="26"/>
  <c r="R51" i="26"/>
  <c r="Q51" i="26"/>
  <c r="K32" i="26"/>
  <c r="N32" i="26"/>
  <c r="K33" i="26"/>
  <c r="N33" i="26"/>
  <c r="K34" i="26"/>
  <c r="N34" i="26"/>
  <c r="O32" i="26"/>
  <c r="O33" i="26"/>
  <c r="O34" i="26"/>
  <c r="S49" i="26"/>
  <c r="R49" i="26"/>
  <c r="Q49" i="26"/>
  <c r="R22" i="26"/>
  <c r="S22" i="26"/>
  <c r="T22" i="26"/>
  <c r="Q22" i="26"/>
  <c r="R12" i="26"/>
  <c r="S12" i="26"/>
  <c r="T12" i="26"/>
  <c r="R13" i="26"/>
  <c r="S13" i="26"/>
  <c r="T13" i="26"/>
  <c r="R14" i="26"/>
  <c r="S14" i="26"/>
  <c r="T14" i="26"/>
  <c r="R15" i="26"/>
  <c r="S15" i="26"/>
  <c r="T15" i="26"/>
  <c r="R16" i="26"/>
  <c r="S16" i="26"/>
  <c r="T16" i="26"/>
  <c r="R17" i="26"/>
  <c r="S17" i="26"/>
  <c r="T17" i="26"/>
  <c r="R18" i="26"/>
  <c r="S18" i="26"/>
  <c r="T18" i="26"/>
  <c r="R19" i="26"/>
  <c r="S19" i="26"/>
  <c r="T19" i="26"/>
  <c r="Q13" i="26"/>
  <c r="Q14" i="26"/>
  <c r="Q15" i="26"/>
  <c r="Q16" i="26"/>
  <c r="Q17" i="26"/>
  <c r="Q18" i="26"/>
  <c r="Q19" i="26"/>
  <c r="Q12" i="26"/>
  <c r="K14" i="26"/>
  <c r="K15" i="26"/>
  <c r="K16" i="26"/>
  <c r="K17" i="26"/>
  <c r="S5" i="26"/>
  <c r="R5" i="26"/>
  <c r="Q5" i="26"/>
  <c r="S4" i="26"/>
  <c r="R4" i="26"/>
  <c r="Q4" i="26"/>
  <c r="S2" i="26"/>
  <c r="R2" i="26"/>
  <c r="Q2" i="26"/>
  <c r="K42" i="25"/>
  <c r="N42" i="25"/>
  <c r="K43" i="25"/>
  <c r="N43" i="25"/>
  <c r="K44" i="25"/>
  <c r="N44" i="25"/>
  <c r="O42" i="25"/>
  <c r="O43" i="25"/>
  <c r="O44" i="25"/>
  <c r="S53" i="25"/>
  <c r="R53" i="25"/>
  <c r="Q53" i="25"/>
  <c r="K37" i="25"/>
  <c r="N37" i="25"/>
  <c r="K38" i="25"/>
  <c r="N38" i="25"/>
  <c r="K39" i="25"/>
  <c r="N39" i="25"/>
  <c r="O37" i="25"/>
  <c r="O38" i="25"/>
  <c r="O39" i="25"/>
  <c r="S51" i="25"/>
  <c r="R51" i="25"/>
  <c r="Q51" i="25"/>
  <c r="K32" i="25"/>
  <c r="N32" i="25"/>
  <c r="K33" i="25"/>
  <c r="N33" i="25"/>
  <c r="K34" i="25"/>
  <c r="N34" i="25"/>
  <c r="O32" i="25"/>
  <c r="O33" i="25"/>
  <c r="O34" i="25"/>
  <c r="S49" i="25"/>
  <c r="R49" i="25"/>
  <c r="Q49" i="25"/>
  <c r="R22" i="25"/>
  <c r="S22" i="25"/>
  <c r="T22" i="25"/>
  <c r="Q22" i="25"/>
  <c r="R12" i="25"/>
  <c r="S12" i="25"/>
  <c r="T12" i="25"/>
  <c r="R13" i="25"/>
  <c r="S13" i="25"/>
  <c r="T13" i="25"/>
  <c r="R14" i="25"/>
  <c r="S14" i="25"/>
  <c r="T14" i="25"/>
  <c r="R15" i="25"/>
  <c r="S15" i="25"/>
  <c r="T15" i="25"/>
  <c r="R16" i="25"/>
  <c r="S16" i="25"/>
  <c r="T16" i="25"/>
  <c r="R17" i="25"/>
  <c r="S17" i="25"/>
  <c r="T17" i="25"/>
  <c r="R18" i="25"/>
  <c r="S18" i="25"/>
  <c r="T18" i="25"/>
  <c r="R19" i="25"/>
  <c r="S19" i="25"/>
  <c r="T19" i="25"/>
  <c r="Q13" i="25"/>
  <c r="Q14" i="25"/>
  <c r="Q15" i="25"/>
  <c r="Q16" i="25"/>
  <c r="Q17" i="25"/>
  <c r="Q18" i="25"/>
  <c r="Q19" i="25"/>
  <c r="Q12" i="25"/>
  <c r="S5" i="25"/>
  <c r="R5" i="25"/>
  <c r="Q5" i="25"/>
  <c r="S4" i="25"/>
  <c r="R4" i="25"/>
  <c r="Q4" i="25"/>
  <c r="S2" i="25"/>
  <c r="R2" i="25"/>
  <c r="Q2" i="25"/>
  <c r="K42" i="24"/>
  <c r="N42" i="24"/>
  <c r="K43" i="24"/>
  <c r="N43" i="24"/>
  <c r="K44" i="24"/>
  <c r="N44" i="24"/>
  <c r="O42" i="24"/>
  <c r="O43" i="24"/>
  <c r="O44" i="24"/>
  <c r="S53" i="24"/>
  <c r="R53" i="24"/>
  <c r="Q53" i="24"/>
  <c r="K37" i="24"/>
  <c r="N37" i="24"/>
  <c r="K38" i="24"/>
  <c r="N38" i="24"/>
  <c r="K39" i="24"/>
  <c r="N39" i="24"/>
  <c r="O37" i="24"/>
  <c r="O38" i="24"/>
  <c r="O39" i="24"/>
  <c r="S51" i="24"/>
  <c r="R51" i="24"/>
  <c r="Q51" i="24"/>
  <c r="K32" i="24"/>
  <c r="N32" i="24"/>
  <c r="K33" i="24"/>
  <c r="N33" i="24"/>
  <c r="K34" i="24"/>
  <c r="N34" i="24"/>
  <c r="O32" i="24"/>
  <c r="O33" i="24"/>
  <c r="O34" i="24"/>
  <c r="S49" i="24"/>
  <c r="R49" i="24"/>
  <c r="Q49" i="24"/>
  <c r="R22" i="24"/>
  <c r="S22" i="24"/>
  <c r="T22" i="24"/>
  <c r="Q22" i="24"/>
  <c r="R12" i="24"/>
  <c r="S12" i="24"/>
  <c r="T12" i="24"/>
  <c r="R13" i="24"/>
  <c r="S13" i="24"/>
  <c r="T13" i="24"/>
  <c r="R14" i="24"/>
  <c r="S14" i="24"/>
  <c r="T14" i="24"/>
  <c r="R15" i="24"/>
  <c r="S15" i="24"/>
  <c r="T15" i="24"/>
  <c r="R16" i="24"/>
  <c r="S16" i="24"/>
  <c r="T16" i="24"/>
  <c r="R17" i="24"/>
  <c r="S17" i="24"/>
  <c r="T17" i="24"/>
  <c r="R18" i="24"/>
  <c r="S18" i="24"/>
  <c r="T18" i="24"/>
  <c r="R19" i="24"/>
  <c r="S19" i="24"/>
  <c r="T19" i="24"/>
  <c r="Q13" i="24"/>
  <c r="Q14" i="24"/>
  <c r="Q15" i="24"/>
  <c r="Q16" i="24"/>
  <c r="Q17" i="24"/>
  <c r="Q18" i="24"/>
  <c r="Q19" i="24"/>
  <c r="Q12" i="24"/>
  <c r="S5" i="24"/>
  <c r="R5" i="24"/>
  <c r="Q5" i="24"/>
  <c r="S4" i="24"/>
  <c r="R4" i="24"/>
  <c r="Q4" i="24"/>
  <c r="S2" i="24"/>
  <c r="R2" i="24"/>
  <c r="Q2" i="24"/>
  <c r="Q60" i="22"/>
  <c r="Q61" i="22"/>
  <c r="Q62" i="22"/>
  <c r="Q63" i="22"/>
  <c r="K42" i="22"/>
  <c r="N42" i="22"/>
  <c r="K43" i="22"/>
  <c r="N43" i="22"/>
  <c r="K44" i="22"/>
  <c r="N44" i="22"/>
  <c r="O42" i="22"/>
  <c r="O43" i="22"/>
  <c r="O44" i="22"/>
  <c r="S53" i="22"/>
  <c r="R53" i="22"/>
  <c r="Q53" i="22"/>
  <c r="K37" i="22"/>
  <c r="N37" i="22"/>
  <c r="K38" i="22"/>
  <c r="N38" i="22"/>
  <c r="K39" i="22"/>
  <c r="N39" i="22"/>
  <c r="O37" i="22"/>
  <c r="O38" i="22"/>
  <c r="O39" i="22"/>
  <c r="S51" i="22"/>
  <c r="R51" i="22"/>
  <c r="Q51" i="22"/>
  <c r="K33" i="22"/>
  <c r="N33" i="22"/>
  <c r="K34" i="22"/>
  <c r="N34" i="22"/>
  <c r="K32" i="22"/>
  <c r="N32" i="22"/>
  <c r="O32" i="22"/>
  <c r="O33" i="22"/>
  <c r="O34" i="22"/>
  <c r="S49" i="22"/>
  <c r="R49" i="22"/>
  <c r="Q49" i="22"/>
  <c r="R22" i="22"/>
  <c r="S22" i="22"/>
  <c r="T22" i="22"/>
  <c r="Q22" i="22"/>
  <c r="K13" i="22"/>
  <c r="N13" i="22"/>
  <c r="K14" i="22"/>
  <c r="N14" i="22"/>
  <c r="K15" i="22"/>
  <c r="N15" i="22"/>
  <c r="K16" i="22"/>
  <c r="N16" i="22"/>
  <c r="K17" i="22"/>
  <c r="N17" i="22"/>
  <c r="K18" i="22"/>
  <c r="N18" i="22"/>
  <c r="K19" i="22"/>
  <c r="N19" i="22"/>
  <c r="K12" i="22"/>
  <c r="N12" i="22"/>
  <c r="O12" i="22"/>
  <c r="R12" i="22"/>
  <c r="S12" i="22"/>
  <c r="T12" i="22"/>
  <c r="O13" i="22"/>
  <c r="R13" i="22"/>
  <c r="S13" i="22"/>
  <c r="T13" i="22"/>
  <c r="O14" i="22"/>
  <c r="R14" i="22"/>
  <c r="S14" i="22"/>
  <c r="T14" i="22"/>
  <c r="O15" i="22"/>
  <c r="R15" i="22"/>
  <c r="S15" i="22"/>
  <c r="T15" i="22"/>
  <c r="O16" i="22"/>
  <c r="R16" i="22"/>
  <c r="S16" i="22"/>
  <c r="T16" i="22"/>
  <c r="O17" i="22"/>
  <c r="R17" i="22"/>
  <c r="S17" i="22"/>
  <c r="T17" i="22"/>
  <c r="O18" i="22"/>
  <c r="R18" i="22"/>
  <c r="S18" i="22"/>
  <c r="T18" i="22"/>
  <c r="O19" i="22"/>
  <c r="R19" i="22"/>
  <c r="S19" i="22"/>
  <c r="T19" i="22"/>
  <c r="Q13" i="22"/>
  <c r="Q14" i="22"/>
  <c r="Q15" i="22"/>
  <c r="Q16" i="22"/>
  <c r="Q17" i="22"/>
  <c r="Q18" i="22"/>
  <c r="Q19" i="22"/>
  <c r="Q12" i="22"/>
  <c r="S5" i="22"/>
  <c r="R5" i="22"/>
  <c r="Q5" i="22"/>
  <c r="S4" i="22"/>
  <c r="R4" i="22"/>
  <c r="Q4" i="22"/>
  <c r="S2" i="22"/>
  <c r="R2" i="22"/>
  <c r="Q2" i="22"/>
  <c r="K42" i="21"/>
  <c r="N42" i="21"/>
  <c r="K43" i="21"/>
  <c r="N43" i="21"/>
  <c r="K44" i="21"/>
  <c r="N44" i="21"/>
  <c r="O42" i="21"/>
  <c r="O43" i="21"/>
  <c r="O44" i="21"/>
  <c r="S53" i="21"/>
  <c r="R53" i="21"/>
  <c r="Q53" i="21"/>
  <c r="K37" i="21"/>
  <c r="N37" i="21"/>
  <c r="K38" i="21"/>
  <c r="N38" i="21"/>
  <c r="K39" i="21"/>
  <c r="N39" i="21"/>
  <c r="O37" i="21"/>
  <c r="O38" i="21"/>
  <c r="O39" i="21"/>
  <c r="S51" i="21"/>
  <c r="R51" i="21"/>
  <c r="Q51" i="21"/>
  <c r="S49" i="21"/>
  <c r="R49" i="21"/>
  <c r="Q49" i="21"/>
  <c r="R22" i="21"/>
  <c r="S22" i="21"/>
  <c r="T22" i="21"/>
  <c r="Q22" i="21"/>
  <c r="R12" i="21"/>
  <c r="S12" i="21"/>
  <c r="T12" i="21"/>
  <c r="R13" i="21"/>
  <c r="S13" i="21"/>
  <c r="T13" i="21"/>
  <c r="R14" i="21"/>
  <c r="S14" i="21"/>
  <c r="T14" i="21"/>
  <c r="R15" i="21"/>
  <c r="S15" i="21"/>
  <c r="T15" i="21"/>
  <c r="R16" i="21"/>
  <c r="S16" i="21"/>
  <c r="T16" i="21"/>
  <c r="R17" i="21"/>
  <c r="S17" i="21"/>
  <c r="T17" i="21"/>
  <c r="R18" i="21"/>
  <c r="S18" i="21"/>
  <c r="T18" i="21"/>
  <c r="R19" i="21"/>
  <c r="S19" i="21"/>
  <c r="T19" i="21"/>
  <c r="Q13" i="21"/>
  <c r="Q14" i="21"/>
  <c r="Q15" i="21"/>
  <c r="Q16" i="21"/>
  <c r="Q17" i="21"/>
  <c r="Q18" i="21"/>
  <c r="Q19" i="21"/>
  <c r="Q12" i="21"/>
  <c r="S5" i="21"/>
  <c r="R5" i="21"/>
  <c r="Q5" i="21"/>
  <c r="S4" i="21"/>
  <c r="R4" i="21"/>
  <c r="Q4" i="21"/>
  <c r="S2" i="21"/>
  <c r="R2" i="21"/>
  <c r="Q2" i="21"/>
  <c r="K42" i="20"/>
  <c r="N42" i="20"/>
  <c r="K43" i="20"/>
  <c r="N43" i="20"/>
  <c r="K44" i="20"/>
  <c r="N44" i="20"/>
  <c r="O42" i="20"/>
  <c r="O43" i="20"/>
  <c r="O44" i="20"/>
  <c r="S53" i="20"/>
  <c r="R53" i="20"/>
  <c r="Q53" i="20"/>
  <c r="K37" i="20"/>
  <c r="N37" i="20"/>
  <c r="K38" i="20"/>
  <c r="N38" i="20"/>
  <c r="K39" i="20"/>
  <c r="N39" i="20"/>
  <c r="O37" i="20"/>
  <c r="O38" i="20"/>
  <c r="O39" i="20"/>
  <c r="S51" i="20"/>
  <c r="R51" i="20"/>
  <c r="Q51" i="20"/>
  <c r="K32" i="20"/>
  <c r="N32" i="20"/>
  <c r="K33" i="20"/>
  <c r="N33" i="20"/>
  <c r="K34" i="20"/>
  <c r="N34" i="20"/>
  <c r="O32" i="20"/>
  <c r="O33" i="20"/>
  <c r="O34" i="20"/>
  <c r="S49" i="20"/>
  <c r="R49" i="20"/>
  <c r="Q49" i="20"/>
  <c r="S5" i="20"/>
  <c r="R5" i="20"/>
  <c r="Q5" i="20"/>
  <c r="S4" i="20"/>
  <c r="R4" i="20"/>
  <c r="Q4" i="20"/>
  <c r="S2" i="20"/>
  <c r="R2" i="20"/>
  <c r="Q2" i="20"/>
  <c r="O69" i="31"/>
  <c r="O70" i="31"/>
  <c r="O71" i="31"/>
  <c r="O72" i="31"/>
  <c r="O75" i="31"/>
  <c r="O76" i="31"/>
  <c r="O73" i="31"/>
  <c r="N69" i="31"/>
  <c r="N70" i="31"/>
  <c r="N71" i="31"/>
  <c r="N72" i="31"/>
  <c r="N73" i="31"/>
  <c r="N75" i="31"/>
  <c r="N76" i="31"/>
  <c r="O74" i="31"/>
  <c r="N74" i="31"/>
  <c r="J59" i="31"/>
  <c r="J60" i="31"/>
  <c r="J61" i="31"/>
  <c r="J62" i="31"/>
  <c r="J63" i="31"/>
  <c r="J66" i="31"/>
  <c r="J65" i="31"/>
  <c r="J67" i="31"/>
  <c r="I59" i="31"/>
  <c r="I60" i="31"/>
  <c r="I61" i="31"/>
  <c r="I62" i="31"/>
  <c r="I63" i="31"/>
  <c r="I66" i="31"/>
  <c r="I65" i="31"/>
  <c r="I67" i="31"/>
  <c r="H59" i="31"/>
  <c r="H60" i="31"/>
  <c r="H61" i="31"/>
  <c r="H62" i="31"/>
  <c r="H63" i="31"/>
  <c r="H66" i="31"/>
  <c r="H65" i="31"/>
  <c r="H67" i="31"/>
  <c r="F66" i="31"/>
  <c r="F67" i="31"/>
  <c r="E66" i="31"/>
  <c r="E67" i="31"/>
  <c r="D66" i="31"/>
  <c r="D67" i="31"/>
  <c r="Q59" i="31"/>
  <c r="Q60" i="31"/>
  <c r="Q61" i="31"/>
  <c r="Q62" i="31"/>
  <c r="Q65" i="31"/>
  <c r="Q63" i="31"/>
  <c r="O65" i="31"/>
  <c r="O66" i="31"/>
  <c r="O64" i="31"/>
  <c r="N65" i="31"/>
  <c r="N64" i="31"/>
  <c r="N66" i="31"/>
  <c r="F65" i="31"/>
  <c r="E65" i="31"/>
  <c r="D65" i="31"/>
  <c r="J48" i="31"/>
  <c r="J49" i="31"/>
  <c r="J50" i="31"/>
  <c r="J51" i="31"/>
  <c r="J52" i="31"/>
  <c r="J55" i="31"/>
  <c r="J54" i="31"/>
  <c r="J56" i="31"/>
  <c r="I48" i="31"/>
  <c r="I49" i="31"/>
  <c r="I50" i="31"/>
  <c r="I51" i="31"/>
  <c r="I52" i="31"/>
  <c r="I55" i="31"/>
  <c r="I54" i="31"/>
  <c r="I56" i="31"/>
  <c r="H48" i="31"/>
  <c r="H49" i="31"/>
  <c r="H50" i="31"/>
  <c r="H51" i="31"/>
  <c r="H52" i="31"/>
  <c r="H55" i="31"/>
  <c r="H54" i="31"/>
  <c r="H56" i="31"/>
  <c r="F55" i="31"/>
  <c r="F56" i="31"/>
  <c r="E55" i="31"/>
  <c r="E56" i="31"/>
  <c r="D55" i="31"/>
  <c r="D56" i="31"/>
  <c r="F54" i="31"/>
  <c r="E54" i="31"/>
  <c r="D54" i="31"/>
  <c r="K42" i="31"/>
  <c r="N42" i="31"/>
  <c r="K43" i="31"/>
  <c r="N43" i="31"/>
  <c r="K44" i="31"/>
  <c r="N44" i="31"/>
  <c r="O42" i="31"/>
  <c r="O43" i="31"/>
  <c r="O44" i="31"/>
  <c r="S53" i="31"/>
  <c r="R53" i="31"/>
  <c r="Q53" i="31"/>
  <c r="K37" i="31"/>
  <c r="N37" i="31"/>
  <c r="K38" i="31"/>
  <c r="N38" i="31"/>
  <c r="K39" i="31"/>
  <c r="N39" i="31"/>
  <c r="O37" i="31"/>
  <c r="O38" i="31"/>
  <c r="O39" i="31"/>
  <c r="S51" i="31"/>
  <c r="R51" i="31"/>
  <c r="Q51" i="31"/>
  <c r="K32" i="31"/>
  <c r="N32" i="31"/>
  <c r="K33" i="31"/>
  <c r="N33" i="31"/>
  <c r="K34" i="31"/>
  <c r="N34" i="31"/>
  <c r="O32" i="31"/>
  <c r="O33" i="31"/>
  <c r="O34" i="31"/>
  <c r="S49" i="31"/>
  <c r="R49" i="31"/>
  <c r="Q49" i="31"/>
  <c r="K27" i="31"/>
  <c r="N27" i="31"/>
  <c r="K28" i="31"/>
  <c r="N28" i="31"/>
  <c r="K29" i="31"/>
  <c r="N29" i="31"/>
  <c r="O27" i="31"/>
  <c r="O28" i="31"/>
  <c r="O29" i="31"/>
  <c r="S47" i="31"/>
  <c r="R47" i="31"/>
  <c r="Q47" i="31"/>
  <c r="K22" i="31"/>
  <c r="N22" i="31"/>
  <c r="K23" i="31"/>
  <c r="N23" i="31"/>
  <c r="K24" i="31"/>
  <c r="N24" i="31"/>
  <c r="O22" i="31"/>
  <c r="O23" i="31"/>
  <c r="O24" i="31"/>
  <c r="S45" i="31"/>
  <c r="R45" i="31"/>
  <c r="Q45" i="31"/>
  <c r="T22" i="31"/>
  <c r="T23" i="31"/>
  <c r="S22" i="31"/>
  <c r="S23" i="31"/>
  <c r="R22" i="31"/>
  <c r="R23" i="31"/>
  <c r="Q22" i="31"/>
  <c r="Q23" i="31"/>
  <c r="K12" i="31"/>
  <c r="N12" i="31"/>
  <c r="K13" i="31"/>
  <c r="N13" i="31"/>
  <c r="K14" i="31"/>
  <c r="N14" i="31"/>
  <c r="K15" i="31"/>
  <c r="N15" i="31"/>
  <c r="K16" i="31"/>
  <c r="N16" i="31"/>
  <c r="K17" i="31"/>
  <c r="N17" i="31"/>
  <c r="K18" i="31"/>
  <c r="N18" i="31"/>
  <c r="K19" i="31"/>
  <c r="N19" i="31"/>
  <c r="O12" i="31"/>
  <c r="T12" i="31"/>
  <c r="O13" i="31"/>
  <c r="T13" i="31"/>
  <c r="O14" i="31"/>
  <c r="T14" i="31"/>
  <c r="O15" i="31"/>
  <c r="T15" i="31"/>
  <c r="O16" i="31"/>
  <c r="T16" i="31"/>
  <c r="O17" i="31"/>
  <c r="T17" i="31"/>
  <c r="O18" i="31"/>
  <c r="T18" i="31"/>
  <c r="O19" i="31"/>
  <c r="T19" i="31"/>
  <c r="T21" i="31"/>
  <c r="S12" i="31"/>
  <c r="S13" i="31"/>
  <c r="S14" i="31"/>
  <c r="S15" i="31"/>
  <c r="S16" i="31"/>
  <c r="S17" i="31"/>
  <c r="S18" i="31"/>
  <c r="S19" i="31"/>
  <c r="S21" i="31"/>
  <c r="R12" i="31"/>
  <c r="R13" i="31"/>
  <c r="R14" i="31"/>
  <c r="R15" i="31"/>
  <c r="R16" i="31"/>
  <c r="R17" i="31"/>
  <c r="R18" i="31"/>
  <c r="R19" i="31"/>
  <c r="R21" i="31"/>
  <c r="Q12" i="31"/>
  <c r="Q13" i="31"/>
  <c r="Q14" i="31"/>
  <c r="Q15" i="31"/>
  <c r="Q16" i="31"/>
  <c r="Q17" i="31"/>
  <c r="Q18" i="31"/>
  <c r="Q19" i="31"/>
  <c r="Q21" i="31"/>
  <c r="K2" i="31"/>
  <c r="N2" i="31"/>
  <c r="K3" i="31"/>
  <c r="N3" i="31"/>
  <c r="K4" i="31"/>
  <c r="N4" i="31"/>
  <c r="K5" i="31"/>
  <c r="N5" i="31"/>
  <c r="P2" i="31"/>
  <c r="P3" i="31"/>
  <c r="P4" i="31"/>
  <c r="P5" i="31"/>
  <c r="K6" i="31"/>
  <c r="N6" i="31"/>
  <c r="K7" i="31"/>
  <c r="N7" i="31"/>
  <c r="K8" i="31"/>
  <c r="N8" i="31"/>
  <c r="K9" i="31"/>
  <c r="N9" i="31"/>
  <c r="P6" i="31"/>
  <c r="P7" i="31"/>
  <c r="P8" i="31"/>
  <c r="P9" i="31"/>
  <c r="P10" i="31"/>
  <c r="O2" i="31"/>
  <c r="O3" i="31"/>
  <c r="O4" i="31"/>
  <c r="O5" i="31"/>
  <c r="O6" i="31"/>
  <c r="O7" i="31"/>
  <c r="O8" i="31"/>
  <c r="O9" i="31"/>
  <c r="O10" i="31"/>
  <c r="S5" i="31"/>
  <c r="R5" i="31"/>
  <c r="Q5" i="31"/>
  <c r="S4" i="31"/>
  <c r="R4" i="31"/>
  <c r="Q4" i="31"/>
  <c r="S2" i="31"/>
  <c r="R2" i="31"/>
  <c r="Q2" i="31"/>
  <c r="O69" i="28"/>
  <c r="O70" i="28"/>
  <c r="O71" i="28"/>
  <c r="O72" i="28"/>
  <c r="O73" i="28"/>
  <c r="O75" i="28"/>
  <c r="O76" i="28"/>
  <c r="N69" i="28"/>
  <c r="N70" i="28"/>
  <c r="N71" i="28"/>
  <c r="N72" i="28"/>
  <c r="N73" i="28"/>
  <c r="N75" i="28"/>
  <c r="N76" i="28"/>
  <c r="O74" i="28"/>
  <c r="N74" i="28"/>
  <c r="J59" i="28"/>
  <c r="J60" i="28"/>
  <c r="J61" i="28"/>
  <c r="J62" i="28"/>
  <c r="J63" i="28"/>
  <c r="J66" i="28"/>
  <c r="J65" i="28"/>
  <c r="J67" i="28"/>
  <c r="I59" i="28"/>
  <c r="I60" i="28"/>
  <c r="I61" i="28"/>
  <c r="I62" i="28"/>
  <c r="I63" i="28"/>
  <c r="I66" i="28"/>
  <c r="I65" i="28"/>
  <c r="I67" i="28"/>
  <c r="H59" i="28"/>
  <c r="H60" i="28"/>
  <c r="H61" i="28"/>
  <c r="H62" i="28"/>
  <c r="H63" i="28"/>
  <c r="H66" i="28"/>
  <c r="H65" i="28"/>
  <c r="H67" i="28"/>
  <c r="F66" i="28"/>
  <c r="F67" i="28"/>
  <c r="E66" i="28"/>
  <c r="E67" i="28"/>
  <c r="D66" i="28"/>
  <c r="D67" i="28"/>
  <c r="Q59" i="28"/>
  <c r="Q60" i="28"/>
  <c r="Q61" i="28"/>
  <c r="Q62" i="28"/>
  <c r="Q63" i="28"/>
  <c r="Q65" i="28"/>
  <c r="Q64" i="28"/>
  <c r="Q66" i="28"/>
  <c r="O65" i="28"/>
  <c r="O64" i="28"/>
  <c r="O66" i="28"/>
  <c r="N65" i="28"/>
  <c r="N64" i="28"/>
  <c r="N66" i="28"/>
  <c r="F65" i="28"/>
  <c r="E65" i="28"/>
  <c r="D65" i="28"/>
  <c r="J48" i="28"/>
  <c r="J49" i="28"/>
  <c r="J50" i="28"/>
  <c r="J51" i="28"/>
  <c r="J52" i="28"/>
  <c r="J55" i="28"/>
  <c r="J54" i="28"/>
  <c r="J56" i="28"/>
  <c r="I48" i="28"/>
  <c r="I49" i="28"/>
  <c r="I50" i="28"/>
  <c r="I51" i="28"/>
  <c r="I52" i="28"/>
  <c r="I55" i="28"/>
  <c r="I54" i="28"/>
  <c r="I56" i="28"/>
  <c r="H48" i="28"/>
  <c r="H49" i="28"/>
  <c r="H50" i="28"/>
  <c r="H51" i="28"/>
  <c r="H52" i="28"/>
  <c r="H55" i="28"/>
  <c r="H54" i="28"/>
  <c r="H56" i="28"/>
  <c r="F55" i="28"/>
  <c r="F56" i="28"/>
  <c r="E55" i="28"/>
  <c r="E56" i="28"/>
  <c r="D55" i="28"/>
  <c r="D56" i="28"/>
  <c r="F54" i="28"/>
  <c r="E54" i="28"/>
  <c r="D54" i="28"/>
  <c r="K42" i="28"/>
  <c r="N42" i="28"/>
  <c r="K43" i="28"/>
  <c r="N43" i="28"/>
  <c r="K44" i="28"/>
  <c r="N44" i="28"/>
  <c r="O42" i="28"/>
  <c r="O43" i="28"/>
  <c r="O44" i="28"/>
  <c r="S53" i="28"/>
  <c r="R53" i="28"/>
  <c r="Q53" i="28"/>
  <c r="K37" i="28"/>
  <c r="N37" i="28"/>
  <c r="K38" i="28"/>
  <c r="N38" i="28"/>
  <c r="K39" i="28"/>
  <c r="N39" i="28"/>
  <c r="O37" i="28"/>
  <c r="O38" i="28"/>
  <c r="O39" i="28"/>
  <c r="S51" i="28"/>
  <c r="R51" i="28"/>
  <c r="Q51" i="28"/>
  <c r="K32" i="28"/>
  <c r="N32" i="28"/>
  <c r="K33" i="28"/>
  <c r="N33" i="28"/>
  <c r="K34" i="28"/>
  <c r="N34" i="28"/>
  <c r="O32" i="28"/>
  <c r="O33" i="28"/>
  <c r="O34" i="28"/>
  <c r="S49" i="28"/>
  <c r="R49" i="28"/>
  <c r="Q49" i="28"/>
  <c r="K27" i="28"/>
  <c r="N27" i="28"/>
  <c r="K28" i="28"/>
  <c r="N28" i="28"/>
  <c r="K29" i="28"/>
  <c r="N29" i="28"/>
  <c r="O27" i="28"/>
  <c r="O28" i="28"/>
  <c r="O29" i="28"/>
  <c r="S47" i="28"/>
  <c r="R47" i="28"/>
  <c r="Q47" i="28"/>
  <c r="K22" i="28"/>
  <c r="N22" i="28"/>
  <c r="K23" i="28"/>
  <c r="N23" i="28"/>
  <c r="K24" i="28"/>
  <c r="N24" i="28"/>
  <c r="O22" i="28"/>
  <c r="O23" i="28"/>
  <c r="O24" i="28"/>
  <c r="S45" i="28"/>
  <c r="R45" i="28"/>
  <c r="Q45" i="28"/>
  <c r="T22" i="28"/>
  <c r="T23" i="28"/>
  <c r="S22" i="28"/>
  <c r="S23" i="28"/>
  <c r="R22" i="28"/>
  <c r="R23" i="28"/>
  <c r="Q22" i="28"/>
  <c r="Q23" i="28"/>
  <c r="K12" i="28"/>
  <c r="N12" i="28"/>
  <c r="K13" i="28"/>
  <c r="N13" i="28"/>
  <c r="K14" i="28"/>
  <c r="N14" i="28"/>
  <c r="K15" i="28"/>
  <c r="N15" i="28"/>
  <c r="K16" i="28"/>
  <c r="N16" i="28"/>
  <c r="K17" i="28"/>
  <c r="N17" i="28"/>
  <c r="K18" i="28"/>
  <c r="N18" i="28"/>
  <c r="K19" i="28"/>
  <c r="N19" i="28"/>
  <c r="O12" i="28"/>
  <c r="T12" i="28"/>
  <c r="O13" i="28"/>
  <c r="T13" i="28"/>
  <c r="O14" i="28"/>
  <c r="T14" i="28"/>
  <c r="O15" i="28"/>
  <c r="T15" i="28"/>
  <c r="O16" i="28"/>
  <c r="T16" i="28"/>
  <c r="O17" i="28"/>
  <c r="T17" i="28"/>
  <c r="O18" i="28"/>
  <c r="T18" i="28"/>
  <c r="O19" i="28"/>
  <c r="T19" i="28"/>
  <c r="T21" i="28"/>
  <c r="S12" i="28"/>
  <c r="S13" i="28"/>
  <c r="S14" i="28"/>
  <c r="S15" i="28"/>
  <c r="S16" i="28"/>
  <c r="S17" i="28"/>
  <c r="S18" i="28"/>
  <c r="S19" i="28"/>
  <c r="S21" i="28"/>
  <c r="R12" i="28"/>
  <c r="R13" i="28"/>
  <c r="R14" i="28"/>
  <c r="R15" i="28"/>
  <c r="R16" i="28"/>
  <c r="R17" i="28"/>
  <c r="R18" i="28"/>
  <c r="R19" i="28"/>
  <c r="R21" i="28"/>
  <c r="Q12" i="28"/>
  <c r="Q13" i="28"/>
  <c r="Q14" i="28"/>
  <c r="Q15" i="28"/>
  <c r="Q16" i="28"/>
  <c r="Q17" i="28"/>
  <c r="Q18" i="28"/>
  <c r="Q19" i="28"/>
  <c r="Q21" i="28"/>
  <c r="K2" i="28"/>
  <c r="N2" i="28"/>
  <c r="K3" i="28"/>
  <c r="N3" i="28"/>
  <c r="K4" i="28"/>
  <c r="N4" i="28"/>
  <c r="K5" i="28"/>
  <c r="N5" i="28"/>
  <c r="P2" i="28"/>
  <c r="P3" i="28"/>
  <c r="P4" i="28"/>
  <c r="P5" i="28"/>
  <c r="K6" i="28"/>
  <c r="N6" i="28"/>
  <c r="K7" i="28"/>
  <c r="N7" i="28"/>
  <c r="K8" i="28"/>
  <c r="N8" i="28"/>
  <c r="K9" i="28"/>
  <c r="N9" i="28"/>
  <c r="P6" i="28"/>
  <c r="P7" i="28"/>
  <c r="P8" i="28"/>
  <c r="P9" i="28"/>
  <c r="P10" i="28"/>
  <c r="O2" i="28"/>
  <c r="O3" i="28"/>
  <c r="O4" i="28"/>
  <c r="O5" i="28"/>
  <c r="O6" i="28"/>
  <c r="O7" i="28"/>
  <c r="O8" i="28"/>
  <c r="O9" i="28"/>
  <c r="O10" i="28"/>
  <c r="S5" i="28"/>
  <c r="R5" i="28"/>
  <c r="Q5" i="28"/>
  <c r="S4" i="28"/>
  <c r="R4" i="28"/>
  <c r="Q4" i="28"/>
  <c r="S2" i="28"/>
  <c r="R2" i="28"/>
  <c r="Q2" i="28"/>
  <c r="K24" i="20"/>
  <c r="K32" i="17"/>
  <c r="N32" i="17"/>
  <c r="K33" i="17"/>
  <c r="N33" i="17"/>
  <c r="K34" i="17"/>
  <c r="N34" i="17"/>
  <c r="R23" i="17"/>
  <c r="K13" i="17"/>
  <c r="K14" i="17"/>
  <c r="K15" i="17"/>
  <c r="K16" i="17"/>
  <c r="K17" i="17"/>
  <c r="K19" i="17"/>
  <c r="N13" i="17"/>
  <c r="K24" i="17"/>
  <c r="N24" i="17"/>
  <c r="K22" i="17"/>
  <c r="N22" i="17"/>
  <c r="K23" i="17"/>
  <c r="N23" i="17"/>
  <c r="S53" i="15"/>
  <c r="R53" i="15"/>
  <c r="Q53" i="15"/>
  <c r="S51" i="15"/>
  <c r="R51" i="15"/>
  <c r="Q51" i="15"/>
  <c r="K32" i="15"/>
  <c r="N32" i="15"/>
  <c r="K33" i="15"/>
  <c r="N33" i="15"/>
  <c r="K34" i="15"/>
  <c r="N34" i="15"/>
  <c r="O32" i="15"/>
  <c r="O33" i="15"/>
  <c r="O34" i="15"/>
  <c r="R49" i="15"/>
  <c r="S49" i="15"/>
  <c r="Q49" i="15"/>
  <c r="R22" i="15"/>
  <c r="S22" i="15"/>
  <c r="T22" i="15"/>
  <c r="Q22" i="15"/>
  <c r="K12" i="15"/>
  <c r="N12" i="15"/>
  <c r="K13" i="15"/>
  <c r="N13" i="15"/>
  <c r="K14" i="15"/>
  <c r="N14" i="15"/>
  <c r="K15" i="15"/>
  <c r="N15" i="15"/>
  <c r="K16" i="15"/>
  <c r="N16" i="15"/>
  <c r="K17" i="15"/>
  <c r="N17" i="15"/>
  <c r="K18" i="15"/>
  <c r="N18" i="15"/>
  <c r="K19" i="15"/>
  <c r="N19" i="15"/>
  <c r="O12" i="15"/>
  <c r="R12" i="15"/>
  <c r="S12" i="15"/>
  <c r="T12" i="15"/>
  <c r="O13" i="15"/>
  <c r="R13" i="15"/>
  <c r="S13" i="15"/>
  <c r="T13" i="15"/>
  <c r="O14" i="15"/>
  <c r="R14" i="15"/>
  <c r="S14" i="15"/>
  <c r="T14" i="15"/>
  <c r="O15" i="15"/>
  <c r="R15" i="15"/>
  <c r="S15" i="15"/>
  <c r="T15" i="15"/>
  <c r="O16" i="15"/>
  <c r="R16" i="15"/>
  <c r="S16" i="15"/>
  <c r="T16" i="15"/>
  <c r="O17" i="15"/>
  <c r="R17" i="15"/>
  <c r="S17" i="15"/>
  <c r="T17" i="15"/>
  <c r="O18" i="15"/>
  <c r="R18" i="15"/>
  <c r="S18" i="15"/>
  <c r="T18" i="15"/>
  <c r="O19" i="15"/>
  <c r="R19" i="15"/>
  <c r="S19" i="15"/>
  <c r="T19" i="15"/>
  <c r="Q13" i="15"/>
  <c r="Q14" i="15"/>
  <c r="Q15" i="15"/>
  <c r="Q16" i="15"/>
  <c r="Q17" i="15"/>
  <c r="Q18" i="15"/>
  <c r="Q19" i="15"/>
  <c r="Q12" i="15"/>
  <c r="K6" i="15"/>
  <c r="N6" i="15"/>
  <c r="K7" i="15"/>
  <c r="N7" i="15"/>
  <c r="K8" i="15"/>
  <c r="N8" i="15"/>
  <c r="K9" i="15"/>
  <c r="N9" i="15"/>
  <c r="P6" i="15"/>
  <c r="P7" i="15"/>
  <c r="P8" i="15"/>
  <c r="P9" i="15"/>
  <c r="S5" i="15"/>
  <c r="R5" i="15"/>
  <c r="Q5" i="15"/>
  <c r="K2" i="15"/>
  <c r="N2" i="15"/>
  <c r="K3" i="15"/>
  <c r="N3" i="15"/>
  <c r="K4" i="15"/>
  <c r="N4" i="15"/>
  <c r="K5" i="15"/>
  <c r="N5" i="15"/>
  <c r="P2" i="15"/>
  <c r="P3" i="15"/>
  <c r="P4" i="15"/>
  <c r="P5" i="15"/>
  <c r="S4" i="15"/>
  <c r="R4" i="15"/>
  <c r="Q4" i="15"/>
  <c r="O2" i="15"/>
  <c r="O3" i="15"/>
  <c r="O4" i="15"/>
  <c r="O5" i="15"/>
  <c r="O6" i="15"/>
  <c r="O7" i="15"/>
  <c r="O8" i="15"/>
  <c r="O9" i="15"/>
  <c r="S2" i="15"/>
  <c r="R2" i="15"/>
  <c r="Q2" i="15"/>
  <c r="S53" i="14"/>
  <c r="R53" i="14"/>
  <c r="Q53" i="14"/>
  <c r="S51" i="14"/>
  <c r="R51" i="14"/>
  <c r="Q51" i="14"/>
  <c r="S49" i="14"/>
  <c r="R49" i="14"/>
  <c r="Q49" i="14"/>
  <c r="R22" i="14"/>
  <c r="S22" i="14"/>
  <c r="T22" i="14"/>
  <c r="Q22" i="14"/>
  <c r="R12" i="14"/>
  <c r="S12" i="14"/>
  <c r="T12" i="14"/>
  <c r="R13" i="14"/>
  <c r="S13" i="14"/>
  <c r="T13" i="14"/>
  <c r="R14" i="14"/>
  <c r="S14" i="14"/>
  <c r="T14" i="14"/>
  <c r="R15" i="14"/>
  <c r="S15" i="14"/>
  <c r="T15" i="14"/>
  <c r="R16" i="14"/>
  <c r="S16" i="14"/>
  <c r="T16" i="14"/>
  <c r="R17" i="14"/>
  <c r="S17" i="14"/>
  <c r="T17" i="14"/>
  <c r="R18" i="14"/>
  <c r="S18" i="14"/>
  <c r="T18" i="14"/>
  <c r="R19" i="14"/>
  <c r="S19" i="14"/>
  <c r="T19" i="14"/>
  <c r="Q13" i="14"/>
  <c r="Q14" i="14"/>
  <c r="Q15" i="14"/>
  <c r="Q16" i="14"/>
  <c r="Q17" i="14"/>
  <c r="Q18" i="14"/>
  <c r="Q19" i="14"/>
  <c r="Q12" i="14"/>
  <c r="K13" i="14"/>
  <c r="K14" i="14"/>
  <c r="K15" i="14"/>
  <c r="K16" i="14"/>
  <c r="K17" i="14"/>
  <c r="K18" i="14"/>
  <c r="K19" i="14"/>
  <c r="K12" i="14"/>
  <c r="K6" i="14"/>
  <c r="N6" i="14"/>
  <c r="K7" i="14"/>
  <c r="N7" i="14"/>
  <c r="K8" i="14"/>
  <c r="N8" i="14"/>
  <c r="K9" i="14"/>
  <c r="N9" i="14"/>
  <c r="P6" i="14"/>
  <c r="P7" i="14"/>
  <c r="P8" i="14"/>
  <c r="P9" i="14"/>
  <c r="S5" i="14"/>
  <c r="R5" i="14"/>
  <c r="K2" i="14"/>
  <c r="N2" i="14"/>
  <c r="K3" i="14"/>
  <c r="N3" i="14"/>
  <c r="K4" i="14"/>
  <c r="N4" i="14"/>
  <c r="K5" i="14"/>
  <c r="N5" i="14"/>
  <c r="P2" i="14"/>
  <c r="P3" i="14"/>
  <c r="P4" i="14"/>
  <c r="P5" i="14"/>
  <c r="S4" i="14"/>
  <c r="R4" i="14"/>
  <c r="Q5" i="14"/>
  <c r="Q4" i="14"/>
  <c r="O2" i="14"/>
  <c r="O3" i="14"/>
  <c r="O4" i="14"/>
  <c r="O5" i="14"/>
  <c r="O6" i="14"/>
  <c r="O7" i="14"/>
  <c r="O8" i="14"/>
  <c r="O9" i="14"/>
  <c r="S2" i="14"/>
  <c r="R2" i="14"/>
  <c r="Q2" i="14"/>
  <c r="K24" i="14"/>
  <c r="N24" i="14"/>
  <c r="K22" i="14"/>
  <c r="N22" i="14"/>
  <c r="K23" i="14"/>
  <c r="N23" i="14"/>
  <c r="O24" i="14"/>
  <c r="N12" i="14"/>
  <c r="N13" i="14"/>
  <c r="N14" i="14"/>
  <c r="N15" i="14"/>
  <c r="N16" i="14"/>
  <c r="N17" i="14"/>
  <c r="N18" i="14"/>
  <c r="N19" i="14"/>
  <c r="O12" i="14"/>
  <c r="O13" i="14"/>
  <c r="O14" i="14"/>
  <c r="O15" i="14"/>
  <c r="O16" i="14"/>
  <c r="O17" i="14"/>
  <c r="O18" i="14"/>
  <c r="O19" i="14"/>
  <c r="Q21" i="14"/>
  <c r="R21" i="14"/>
  <c r="S21" i="14"/>
  <c r="T21" i="14"/>
  <c r="S53" i="13"/>
  <c r="R53" i="13"/>
  <c r="Q53" i="13"/>
  <c r="S51" i="13"/>
  <c r="R51" i="13"/>
  <c r="Q51" i="13"/>
  <c r="S49" i="13"/>
  <c r="R49" i="13"/>
  <c r="Q49" i="13"/>
  <c r="S5" i="13"/>
  <c r="R5" i="13"/>
  <c r="Q5" i="13"/>
  <c r="S4" i="13"/>
  <c r="R4" i="13"/>
  <c r="Q4" i="13"/>
  <c r="S2" i="13"/>
  <c r="R2" i="13"/>
  <c r="Q2" i="13"/>
  <c r="J59" i="13"/>
  <c r="J66" i="13"/>
  <c r="J60" i="13"/>
  <c r="J61" i="13"/>
  <c r="J62" i="13"/>
  <c r="J63" i="13"/>
  <c r="I59" i="13"/>
  <c r="I65" i="13"/>
  <c r="I60" i="13"/>
  <c r="I61" i="13"/>
  <c r="I62" i="13"/>
  <c r="I63" i="13"/>
  <c r="I66" i="13"/>
  <c r="I67" i="13"/>
  <c r="H59" i="13"/>
  <c r="H66" i="13"/>
  <c r="H67" i="13"/>
  <c r="H60" i="13"/>
  <c r="H61" i="13"/>
  <c r="H62" i="13"/>
  <c r="H63" i="13"/>
  <c r="H65" i="13"/>
  <c r="F67" i="13"/>
  <c r="E67" i="13"/>
  <c r="D67" i="13"/>
  <c r="Q60" i="13"/>
  <c r="Q61" i="13"/>
  <c r="Q62" i="13"/>
  <c r="Q63" i="13"/>
  <c r="Q65" i="13"/>
  <c r="Q66" i="13"/>
  <c r="Q64" i="13"/>
  <c r="O65" i="13"/>
  <c r="O64" i="13"/>
  <c r="O66" i="13"/>
  <c r="N65" i="13"/>
  <c r="N64" i="13"/>
  <c r="N66" i="13"/>
  <c r="J48" i="13"/>
  <c r="J49" i="13"/>
  <c r="J50" i="13"/>
  <c r="J51" i="13"/>
  <c r="J52" i="13"/>
  <c r="J55" i="13"/>
  <c r="J54" i="13"/>
  <c r="J56" i="13"/>
  <c r="I48" i="13"/>
  <c r="I49" i="13"/>
  <c r="I50" i="13"/>
  <c r="I51" i="13"/>
  <c r="I52" i="13"/>
  <c r="I55" i="13"/>
  <c r="I54" i="13"/>
  <c r="I56" i="13"/>
  <c r="H48" i="13"/>
  <c r="H49" i="13"/>
  <c r="H50" i="13"/>
  <c r="H51" i="13"/>
  <c r="H52" i="13"/>
  <c r="H55" i="13"/>
  <c r="H54" i="13"/>
  <c r="H56" i="13"/>
  <c r="F55" i="13"/>
  <c r="F56" i="13"/>
  <c r="E55" i="13"/>
  <c r="E56" i="13"/>
  <c r="D55" i="13"/>
  <c r="D56" i="13"/>
  <c r="F54" i="13"/>
  <c r="E54" i="13"/>
  <c r="D54" i="13"/>
  <c r="K42" i="13"/>
  <c r="N42" i="13"/>
  <c r="K43" i="13"/>
  <c r="N43" i="13"/>
  <c r="K44" i="13"/>
  <c r="N44" i="13"/>
  <c r="O42" i="13"/>
  <c r="O43" i="13"/>
  <c r="O44" i="13"/>
  <c r="K37" i="13"/>
  <c r="N37" i="13"/>
  <c r="K38" i="13"/>
  <c r="N38" i="13"/>
  <c r="K39" i="13"/>
  <c r="N39" i="13"/>
  <c r="O37" i="13"/>
  <c r="O38" i="13"/>
  <c r="O39" i="13"/>
  <c r="K32" i="13"/>
  <c r="N32" i="13"/>
  <c r="K33" i="13"/>
  <c r="N33" i="13"/>
  <c r="K34" i="13"/>
  <c r="N34" i="13"/>
  <c r="O32" i="13"/>
  <c r="O33" i="13"/>
  <c r="O34" i="13"/>
  <c r="K27" i="13"/>
  <c r="N27" i="13"/>
  <c r="K28" i="13"/>
  <c r="N28" i="13"/>
  <c r="K29" i="13"/>
  <c r="N29" i="13"/>
  <c r="O27" i="13"/>
  <c r="O28" i="13"/>
  <c r="O29" i="13"/>
  <c r="S47" i="13"/>
  <c r="R47" i="13"/>
  <c r="Q47" i="13"/>
  <c r="K22" i="13"/>
  <c r="N22" i="13"/>
  <c r="K23" i="13"/>
  <c r="N23" i="13"/>
  <c r="K24" i="13"/>
  <c r="N24" i="13"/>
  <c r="O22" i="13"/>
  <c r="O23" i="13"/>
  <c r="O24" i="13"/>
  <c r="S45" i="13"/>
  <c r="R45" i="13"/>
  <c r="Q45" i="13"/>
  <c r="T22" i="13"/>
  <c r="T23" i="13"/>
  <c r="S22" i="13"/>
  <c r="S23" i="13"/>
  <c r="R22" i="13"/>
  <c r="R23" i="13"/>
  <c r="Q22" i="13"/>
  <c r="Q23" i="13"/>
  <c r="K12" i="13"/>
  <c r="N12" i="13"/>
  <c r="K13" i="13"/>
  <c r="N13" i="13"/>
  <c r="K14" i="13"/>
  <c r="N14" i="13"/>
  <c r="K15" i="13"/>
  <c r="N15" i="13"/>
  <c r="K16" i="13"/>
  <c r="N16" i="13"/>
  <c r="K17" i="13"/>
  <c r="N17" i="13"/>
  <c r="K18" i="13"/>
  <c r="N18" i="13"/>
  <c r="K19" i="13"/>
  <c r="N19" i="13"/>
  <c r="O12" i="13"/>
  <c r="T12" i="13"/>
  <c r="O13" i="13"/>
  <c r="T13" i="13"/>
  <c r="O14" i="13"/>
  <c r="T14" i="13"/>
  <c r="O15" i="13"/>
  <c r="T15" i="13"/>
  <c r="O16" i="13"/>
  <c r="T16" i="13"/>
  <c r="O17" i="13"/>
  <c r="T17" i="13"/>
  <c r="O18" i="13"/>
  <c r="T18" i="13"/>
  <c r="O19" i="13"/>
  <c r="T19" i="13"/>
  <c r="T21" i="13"/>
  <c r="S12" i="13"/>
  <c r="S13" i="13"/>
  <c r="S14" i="13"/>
  <c r="S15" i="13"/>
  <c r="S16" i="13"/>
  <c r="S17" i="13"/>
  <c r="S18" i="13"/>
  <c r="S19" i="13"/>
  <c r="S21" i="13"/>
  <c r="R12" i="13"/>
  <c r="R13" i="13"/>
  <c r="R14" i="13"/>
  <c r="R15" i="13"/>
  <c r="R16" i="13"/>
  <c r="R17" i="13"/>
  <c r="R18" i="13"/>
  <c r="R19" i="13"/>
  <c r="R21" i="13"/>
  <c r="Q12" i="13"/>
  <c r="Q13" i="13"/>
  <c r="Q14" i="13"/>
  <c r="Q15" i="13"/>
  <c r="Q16" i="13"/>
  <c r="Q17" i="13"/>
  <c r="Q18" i="13"/>
  <c r="Q19" i="13"/>
  <c r="Q21" i="13"/>
  <c r="K9" i="13"/>
  <c r="N9" i="13"/>
  <c r="K6" i="13"/>
  <c r="N6" i="13"/>
  <c r="K7" i="13"/>
  <c r="N7" i="13"/>
  <c r="K8" i="13"/>
  <c r="N8" i="13"/>
  <c r="P9" i="13"/>
  <c r="K2" i="13"/>
  <c r="N2" i="13"/>
  <c r="K3" i="13"/>
  <c r="N3" i="13"/>
  <c r="K4" i="13"/>
  <c r="N4" i="13"/>
  <c r="K5" i="13"/>
  <c r="N5" i="13"/>
  <c r="O9" i="13"/>
  <c r="P8" i="13"/>
  <c r="O8" i="13"/>
  <c r="P7" i="13"/>
  <c r="O7" i="13"/>
  <c r="P6" i="13"/>
  <c r="O6" i="13"/>
  <c r="P5" i="13"/>
  <c r="O5" i="13"/>
  <c r="P2" i="13"/>
  <c r="P3" i="13"/>
  <c r="P4" i="13"/>
  <c r="O4" i="13"/>
  <c r="O3" i="13"/>
  <c r="O2" i="13"/>
  <c r="S51" i="12"/>
  <c r="R51" i="12"/>
  <c r="Q51" i="12"/>
  <c r="S49" i="12"/>
  <c r="R49" i="12"/>
  <c r="Q49" i="12"/>
  <c r="R22" i="12"/>
  <c r="S22" i="12"/>
  <c r="T22" i="12"/>
  <c r="Q22" i="12"/>
  <c r="K12" i="12"/>
  <c r="N12" i="12"/>
  <c r="K13" i="12"/>
  <c r="N13" i="12"/>
  <c r="K14" i="12"/>
  <c r="N14" i="12"/>
  <c r="K15" i="12"/>
  <c r="N15" i="12"/>
  <c r="K16" i="12"/>
  <c r="N16" i="12"/>
  <c r="K17" i="12"/>
  <c r="N17" i="12"/>
  <c r="K18" i="12"/>
  <c r="N18" i="12"/>
  <c r="K19" i="12"/>
  <c r="N19" i="12"/>
  <c r="O12" i="12"/>
  <c r="R12" i="12"/>
  <c r="S12" i="12"/>
  <c r="T12" i="12"/>
  <c r="O13" i="12"/>
  <c r="R13" i="12"/>
  <c r="S13" i="12"/>
  <c r="T13" i="12"/>
  <c r="O14" i="12"/>
  <c r="R14" i="12"/>
  <c r="S14" i="12"/>
  <c r="T14" i="12"/>
  <c r="O15" i="12"/>
  <c r="R15" i="12"/>
  <c r="S15" i="12"/>
  <c r="T15" i="12"/>
  <c r="O16" i="12"/>
  <c r="R16" i="12"/>
  <c r="S16" i="12"/>
  <c r="T16" i="12"/>
  <c r="O17" i="12"/>
  <c r="R17" i="12"/>
  <c r="S17" i="12"/>
  <c r="T17" i="12"/>
  <c r="O18" i="12"/>
  <c r="R18" i="12"/>
  <c r="S18" i="12"/>
  <c r="T18" i="12"/>
  <c r="O19" i="12"/>
  <c r="R19" i="12"/>
  <c r="S19" i="12"/>
  <c r="T19" i="12"/>
  <c r="Q13" i="12"/>
  <c r="Q14" i="12"/>
  <c r="Q15" i="12"/>
  <c r="Q16" i="12"/>
  <c r="Q17" i="12"/>
  <c r="Q18" i="12"/>
  <c r="Q19" i="12"/>
  <c r="Q12" i="12"/>
  <c r="K6" i="12"/>
  <c r="N6" i="12"/>
  <c r="K7" i="12"/>
  <c r="N7" i="12"/>
  <c r="K8" i="12"/>
  <c r="N8" i="12"/>
  <c r="K9" i="12"/>
  <c r="N9" i="12"/>
  <c r="P6" i="12"/>
  <c r="P7" i="12"/>
  <c r="P8" i="12"/>
  <c r="P9" i="12"/>
  <c r="S5" i="12"/>
  <c r="R5" i="12"/>
  <c r="Q5" i="12"/>
  <c r="K2" i="12"/>
  <c r="N2" i="12"/>
  <c r="K3" i="12"/>
  <c r="N3" i="12"/>
  <c r="K4" i="12"/>
  <c r="N4" i="12"/>
  <c r="K5" i="12"/>
  <c r="N5" i="12"/>
  <c r="P2" i="12"/>
  <c r="P3" i="12"/>
  <c r="P4" i="12"/>
  <c r="P5" i="12"/>
  <c r="S4" i="12"/>
  <c r="R4" i="12"/>
  <c r="Q4" i="12"/>
  <c r="O2" i="12"/>
  <c r="O3" i="12"/>
  <c r="O4" i="12"/>
  <c r="O5" i="12"/>
  <c r="O6" i="12"/>
  <c r="O7" i="12"/>
  <c r="O8" i="12"/>
  <c r="O9" i="12"/>
  <c r="S2" i="12"/>
  <c r="R2" i="12"/>
  <c r="Q2" i="12"/>
  <c r="J59" i="12"/>
  <c r="J60" i="12"/>
  <c r="J61" i="12"/>
  <c r="J62" i="12"/>
  <c r="J63" i="12"/>
  <c r="J66" i="12"/>
  <c r="J65" i="12"/>
  <c r="J67" i="12"/>
  <c r="I59" i="12"/>
  <c r="I60" i="12"/>
  <c r="I61" i="12"/>
  <c r="I62" i="12"/>
  <c r="I63" i="12"/>
  <c r="I66" i="12"/>
  <c r="I65" i="12"/>
  <c r="I67" i="12"/>
  <c r="H59" i="12"/>
  <c r="H60" i="12"/>
  <c r="H61" i="12"/>
  <c r="H62" i="12"/>
  <c r="H63" i="12"/>
  <c r="H66" i="12"/>
  <c r="H65" i="12"/>
  <c r="F66" i="12"/>
  <c r="F67" i="12"/>
  <c r="E66" i="12"/>
  <c r="E67" i="12"/>
  <c r="D66" i="12"/>
  <c r="D67" i="12"/>
  <c r="Q59" i="12"/>
  <c r="Q60" i="12"/>
  <c r="Q61" i="12"/>
  <c r="Q62" i="12"/>
  <c r="Q63" i="12"/>
  <c r="Q65" i="12"/>
  <c r="Q64" i="12"/>
  <c r="Q66" i="12"/>
  <c r="O65" i="12"/>
  <c r="O64" i="12"/>
  <c r="O66" i="12"/>
  <c r="N65" i="12"/>
  <c r="N64" i="12"/>
  <c r="N66" i="12"/>
  <c r="F65" i="12"/>
  <c r="E65" i="12"/>
  <c r="D65" i="12"/>
  <c r="J48" i="12"/>
  <c r="J49" i="12"/>
  <c r="J50" i="12"/>
  <c r="J51" i="12"/>
  <c r="J52" i="12"/>
  <c r="J55" i="12"/>
  <c r="J54" i="12"/>
  <c r="J56" i="12"/>
  <c r="I48" i="12"/>
  <c r="I49" i="12"/>
  <c r="I50" i="12"/>
  <c r="I51" i="12"/>
  <c r="I52" i="12"/>
  <c r="I55" i="12"/>
  <c r="I54" i="12"/>
  <c r="I56" i="12"/>
  <c r="H48" i="12"/>
  <c r="H49" i="12"/>
  <c r="H50" i="12"/>
  <c r="H51" i="12"/>
  <c r="H52" i="12"/>
  <c r="H55" i="12"/>
  <c r="H54" i="12"/>
  <c r="H56" i="12"/>
  <c r="F55" i="12"/>
  <c r="F56" i="12"/>
  <c r="E55" i="12"/>
  <c r="E56" i="12"/>
  <c r="D55" i="12"/>
  <c r="D56" i="12"/>
  <c r="F54" i="12"/>
  <c r="E54" i="12"/>
  <c r="D54" i="12"/>
  <c r="K42" i="12"/>
  <c r="N42" i="12"/>
  <c r="K43" i="12"/>
  <c r="N43" i="12"/>
  <c r="K44" i="12"/>
  <c r="N44" i="12"/>
  <c r="O42" i="12"/>
  <c r="O43" i="12"/>
  <c r="O44" i="12"/>
  <c r="S53" i="12"/>
  <c r="R53" i="12"/>
  <c r="Q53" i="12"/>
  <c r="K37" i="12"/>
  <c r="N37" i="12"/>
  <c r="K38" i="12"/>
  <c r="N38" i="12"/>
  <c r="K39" i="12"/>
  <c r="N39" i="12"/>
  <c r="O37" i="12"/>
  <c r="O38" i="12"/>
  <c r="O39" i="12"/>
  <c r="K32" i="12"/>
  <c r="N32" i="12"/>
  <c r="K33" i="12"/>
  <c r="N33" i="12"/>
  <c r="K34" i="12"/>
  <c r="N34" i="12"/>
  <c r="O32" i="12"/>
  <c r="O33" i="12"/>
  <c r="O34" i="12"/>
  <c r="K27" i="12"/>
  <c r="N27" i="12"/>
  <c r="K28" i="12"/>
  <c r="N28" i="12"/>
  <c r="K29" i="12"/>
  <c r="N29" i="12"/>
  <c r="O27" i="12"/>
  <c r="O28" i="12"/>
  <c r="O29" i="12"/>
  <c r="S47" i="12"/>
  <c r="R47" i="12"/>
  <c r="Q47" i="12"/>
  <c r="K22" i="12"/>
  <c r="N22" i="12"/>
  <c r="K23" i="12"/>
  <c r="N23" i="12"/>
  <c r="K24" i="12"/>
  <c r="N24" i="12"/>
  <c r="O22" i="12"/>
  <c r="O23" i="12"/>
  <c r="O24" i="12"/>
  <c r="S45" i="12"/>
  <c r="R45" i="12"/>
  <c r="Q45" i="12"/>
  <c r="T23" i="12"/>
  <c r="S23" i="12"/>
  <c r="R23" i="12"/>
  <c r="Q23" i="12"/>
  <c r="T21" i="12"/>
  <c r="S21" i="12"/>
  <c r="R21" i="12"/>
  <c r="Q21" i="12"/>
  <c r="K32" i="6"/>
  <c r="N32" i="6"/>
  <c r="K33" i="6"/>
  <c r="N33" i="6"/>
  <c r="K34" i="6"/>
  <c r="N34" i="6"/>
  <c r="O34" i="6"/>
  <c r="R22" i="6"/>
  <c r="S22" i="6"/>
  <c r="T22" i="6"/>
  <c r="Q22" i="6"/>
  <c r="R12" i="6"/>
  <c r="S12" i="6"/>
  <c r="T12" i="6"/>
  <c r="R13" i="6"/>
  <c r="S13" i="6"/>
  <c r="T13" i="6"/>
  <c r="R14" i="6"/>
  <c r="S14" i="6"/>
  <c r="T14" i="6"/>
  <c r="R15" i="6"/>
  <c r="S15" i="6"/>
  <c r="T15" i="6"/>
  <c r="R16" i="6"/>
  <c r="S16" i="6"/>
  <c r="T16" i="6"/>
  <c r="R17" i="6"/>
  <c r="S17" i="6"/>
  <c r="T17" i="6"/>
  <c r="R18" i="6"/>
  <c r="S18" i="6"/>
  <c r="T18" i="6"/>
  <c r="R19" i="6"/>
  <c r="S19" i="6"/>
  <c r="T19" i="6"/>
  <c r="Q13" i="6"/>
  <c r="Q14" i="6"/>
  <c r="Q15" i="6"/>
  <c r="Q16" i="6"/>
  <c r="Q17" i="6"/>
  <c r="Q18" i="6"/>
  <c r="Q19" i="6"/>
  <c r="Q12" i="6"/>
  <c r="K17" i="6"/>
  <c r="S5" i="6"/>
  <c r="R5" i="6"/>
  <c r="Q5" i="6"/>
  <c r="S4" i="6"/>
  <c r="R4" i="6"/>
  <c r="Q4" i="6"/>
  <c r="S2" i="6"/>
  <c r="R2" i="6"/>
  <c r="Q2" i="6"/>
  <c r="K6" i="6"/>
  <c r="N6" i="6"/>
  <c r="K7" i="6"/>
  <c r="N7" i="6"/>
  <c r="K8" i="6"/>
  <c r="N8" i="6"/>
  <c r="K9" i="6"/>
  <c r="N9" i="6"/>
  <c r="P6" i="6"/>
  <c r="P7" i="6"/>
  <c r="P8" i="6"/>
  <c r="P9" i="6"/>
  <c r="K2" i="6"/>
  <c r="N2" i="6"/>
  <c r="K3" i="6"/>
  <c r="N3" i="6"/>
  <c r="K4" i="6"/>
  <c r="N4" i="6"/>
  <c r="K5" i="6"/>
  <c r="N5" i="6"/>
  <c r="P2" i="6"/>
  <c r="P3" i="6"/>
  <c r="P4" i="6"/>
  <c r="P5" i="6"/>
  <c r="O2" i="6"/>
  <c r="O3" i="6"/>
  <c r="O4" i="6"/>
  <c r="O5" i="6"/>
  <c r="O6" i="6"/>
  <c r="O7" i="6"/>
  <c r="O8" i="6"/>
  <c r="O9" i="6"/>
  <c r="J59" i="6"/>
  <c r="J60" i="6"/>
  <c r="J66" i="6"/>
  <c r="J61" i="6"/>
  <c r="J62" i="6"/>
  <c r="J63" i="6"/>
  <c r="I59" i="6"/>
  <c r="I60" i="6"/>
  <c r="I66" i="6"/>
  <c r="I61" i="6"/>
  <c r="I62" i="6"/>
  <c r="I63" i="6"/>
  <c r="I65" i="6"/>
  <c r="H59" i="6"/>
  <c r="H60" i="6"/>
  <c r="H65" i="6"/>
  <c r="H61" i="6"/>
  <c r="H62" i="6"/>
  <c r="H63" i="6"/>
  <c r="H66" i="6"/>
  <c r="H67" i="6"/>
  <c r="F66" i="6"/>
  <c r="F67" i="6"/>
  <c r="E66" i="6"/>
  <c r="E67" i="6"/>
  <c r="D66" i="6"/>
  <c r="D67" i="6"/>
  <c r="Q59" i="6"/>
  <c r="Q60" i="6"/>
  <c r="Q65" i="6"/>
  <c r="Q61" i="6"/>
  <c r="Q62" i="6"/>
  <c r="Q63" i="6"/>
  <c r="O65" i="6"/>
  <c r="O64" i="6"/>
  <c r="O66" i="6"/>
  <c r="N65" i="6"/>
  <c r="N64" i="6"/>
  <c r="F65" i="6"/>
  <c r="E65" i="6"/>
  <c r="D65" i="6"/>
  <c r="J48" i="6"/>
  <c r="J49" i="6"/>
  <c r="J50" i="6"/>
  <c r="J51" i="6"/>
  <c r="J52" i="6"/>
  <c r="J55" i="6"/>
  <c r="J54" i="6"/>
  <c r="J56" i="6"/>
  <c r="I48" i="6"/>
  <c r="I49" i="6"/>
  <c r="I50" i="6"/>
  <c r="I51" i="6"/>
  <c r="I52" i="6"/>
  <c r="I55" i="6"/>
  <c r="I54" i="6"/>
  <c r="I56" i="6"/>
  <c r="H48" i="6"/>
  <c r="H49" i="6"/>
  <c r="H50" i="6"/>
  <c r="H51" i="6"/>
  <c r="H52" i="6"/>
  <c r="H55" i="6"/>
  <c r="H54" i="6"/>
  <c r="H56" i="6"/>
  <c r="F55" i="6"/>
  <c r="F56" i="6"/>
  <c r="E55" i="6"/>
  <c r="E56" i="6"/>
  <c r="D55" i="6"/>
  <c r="D56" i="6"/>
  <c r="F54" i="6"/>
  <c r="E54" i="6"/>
  <c r="D54" i="6"/>
  <c r="K42" i="6"/>
  <c r="N42" i="6"/>
  <c r="K43" i="6"/>
  <c r="N43" i="6"/>
  <c r="K44" i="6"/>
  <c r="N44" i="6"/>
  <c r="O44" i="6"/>
  <c r="K37" i="6"/>
  <c r="N37" i="6"/>
  <c r="O37" i="6"/>
  <c r="K38" i="6"/>
  <c r="N38" i="6"/>
  <c r="K39" i="6"/>
  <c r="N39" i="6"/>
  <c r="O39" i="6"/>
  <c r="K27" i="6"/>
  <c r="N27" i="6"/>
  <c r="K28" i="6"/>
  <c r="N28" i="6"/>
  <c r="K29" i="6"/>
  <c r="N29" i="6"/>
  <c r="K22" i="6"/>
  <c r="N22" i="6"/>
  <c r="K23" i="6"/>
  <c r="N23" i="6"/>
  <c r="K24" i="6"/>
  <c r="N24" i="6"/>
  <c r="O22" i="6"/>
  <c r="O23" i="6"/>
  <c r="O24" i="6"/>
  <c r="S45" i="6"/>
  <c r="R45" i="6"/>
  <c r="Q45" i="6"/>
  <c r="T23" i="6"/>
  <c r="S23" i="6"/>
  <c r="R23" i="6"/>
  <c r="Q23" i="6"/>
  <c r="K12" i="6"/>
  <c r="N12" i="6"/>
  <c r="K13" i="6"/>
  <c r="N13" i="6"/>
  <c r="K14" i="6"/>
  <c r="N14" i="6"/>
  <c r="K15" i="6"/>
  <c r="N15" i="6"/>
  <c r="K16" i="6"/>
  <c r="N16" i="6"/>
  <c r="N17" i="6"/>
  <c r="K18" i="6"/>
  <c r="N18" i="6"/>
  <c r="K19" i="6"/>
  <c r="N19" i="6"/>
  <c r="O12" i="6"/>
  <c r="O13" i="6"/>
  <c r="O14" i="6"/>
  <c r="O15" i="6"/>
  <c r="O16" i="6"/>
  <c r="O17" i="6"/>
  <c r="O18" i="6"/>
  <c r="O19" i="6"/>
  <c r="T21" i="6"/>
  <c r="S21" i="6"/>
  <c r="R21" i="6"/>
  <c r="Q21" i="6"/>
  <c r="S53" i="11"/>
  <c r="R53" i="11"/>
  <c r="Q53" i="11"/>
  <c r="S51" i="11"/>
  <c r="R51" i="11"/>
  <c r="Q51" i="11"/>
  <c r="S49" i="11"/>
  <c r="R49" i="11"/>
  <c r="Q49" i="11"/>
  <c r="K32" i="11"/>
  <c r="N32" i="11"/>
  <c r="K33" i="11"/>
  <c r="N33" i="11"/>
  <c r="K34" i="11"/>
  <c r="N34" i="11"/>
  <c r="O32" i="11"/>
  <c r="O33" i="11"/>
  <c r="O34" i="11"/>
  <c r="K24" i="11"/>
  <c r="N24" i="11"/>
  <c r="O22" i="11"/>
  <c r="O23" i="11"/>
  <c r="O24" i="11"/>
  <c r="S45" i="11"/>
  <c r="R45" i="11"/>
  <c r="Q45" i="11"/>
  <c r="R22" i="11"/>
  <c r="S22" i="11"/>
  <c r="T22" i="11"/>
  <c r="Q22" i="11"/>
  <c r="R12" i="11"/>
  <c r="S12" i="11"/>
  <c r="T12" i="11"/>
  <c r="R13" i="11"/>
  <c r="S13" i="11"/>
  <c r="T13" i="11"/>
  <c r="R14" i="11"/>
  <c r="S14" i="11"/>
  <c r="T14" i="11"/>
  <c r="R15" i="11"/>
  <c r="S15" i="11"/>
  <c r="T15" i="11"/>
  <c r="R16" i="11"/>
  <c r="S16" i="11"/>
  <c r="T16" i="11"/>
  <c r="R17" i="11"/>
  <c r="S17" i="11"/>
  <c r="T17" i="11"/>
  <c r="R18" i="11"/>
  <c r="S18" i="11"/>
  <c r="T18" i="11"/>
  <c r="R19" i="11"/>
  <c r="S19" i="11"/>
  <c r="T19" i="11"/>
  <c r="Q13" i="11"/>
  <c r="Q14" i="11"/>
  <c r="Q15" i="11"/>
  <c r="Q16" i="11"/>
  <c r="Q17" i="11"/>
  <c r="Q18" i="11"/>
  <c r="Q19" i="11"/>
  <c r="Q12" i="11"/>
  <c r="S5" i="11"/>
  <c r="R5" i="11"/>
  <c r="Q5" i="11"/>
  <c r="S4" i="11"/>
  <c r="R4" i="11"/>
  <c r="Q4" i="11"/>
  <c r="S2" i="11"/>
  <c r="R2" i="11"/>
  <c r="Q2" i="11"/>
  <c r="Q59" i="26"/>
  <c r="Q60" i="26"/>
  <c r="Q61" i="26"/>
  <c r="Q62" i="26"/>
  <c r="Q63" i="26"/>
  <c r="Q65" i="26"/>
  <c r="Q64" i="26"/>
  <c r="Q66" i="26"/>
  <c r="K12" i="26"/>
  <c r="N12" i="26"/>
  <c r="K13" i="26"/>
  <c r="N13" i="26"/>
  <c r="N14" i="26"/>
  <c r="N15" i="26"/>
  <c r="N16" i="26"/>
  <c r="N17" i="26"/>
  <c r="K18" i="26"/>
  <c r="N18" i="26"/>
  <c r="K19" i="26"/>
  <c r="N19" i="26"/>
  <c r="O12" i="26"/>
  <c r="O13" i="26"/>
  <c r="O14" i="26"/>
  <c r="O15" i="26"/>
  <c r="O16" i="26"/>
  <c r="O17" i="26"/>
  <c r="O18" i="26"/>
  <c r="O19" i="26"/>
  <c r="K2" i="26"/>
  <c r="N2" i="26"/>
  <c r="K3" i="26"/>
  <c r="N3" i="26"/>
  <c r="K4" i="26"/>
  <c r="N4" i="26"/>
  <c r="K5" i="26"/>
  <c r="N5" i="26"/>
  <c r="K6" i="26"/>
  <c r="N6" i="26"/>
  <c r="K7" i="26"/>
  <c r="N7" i="26"/>
  <c r="K8" i="26"/>
  <c r="N8" i="26"/>
  <c r="K9" i="26"/>
  <c r="N9" i="26"/>
  <c r="O2" i="26"/>
  <c r="O3" i="26"/>
  <c r="O4" i="26"/>
  <c r="O5" i="26"/>
  <c r="O6" i="26"/>
  <c r="O7" i="26"/>
  <c r="O8" i="26"/>
  <c r="O9" i="26"/>
  <c r="P6" i="26"/>
  <c r="P7" i="26"/>
  <c r="P8" i="26"/>
  <c r="P9" i="26"/>
  <c r="P2" i="26"/>
  <c r="P3" i="26"/>
  <c r="P4" i="26"/>
  <c r="P5" i="26"/>
  <c r="Q59" i="25"/>
  <c r="Q60" i="25"/>
  <c r="Q61" i="25"/>
  <c r="Q62" i="25"/>
  <c r="Q65" i="25"/>
  <c r="Q63" i="25"/>
  <c r="K12" i="25"/>
  <c r="N12" i="25"/>
  <c r="K13" i="25"/>
  <c r="N13" i="25"/>
  <c r="K14" i="25"/>
  <c r="N14" i="25"/>
  <c r="K15" i="25"/>
  <c r="N15" i="25"/>
  <c r="K16" i="25"/>
  <c r="N16" i="25"/>
  <c r="K17" i="25"/>
  <c r="N17" i="25"/>
  <c r="K18" i="25"/>
  <c r="N18" i="25"/>
  <c r="K19" i="25"/>
  <c r="N19" i="25"/>
  <c r="O12" i="25"/>
  <c r="O13" i="25"/>
  <c r="O14" i="25"/>
  <c r="O15" i="25"/>
  <c r="O16" i="25"/>
  <c r="O17" i="25"/>
  <c r="O18" i="25"/>
  <c r="O19" i="25"/>
  <c r="K6" i="25"/>
  <c r="N6" i="25"/>
  <c r="K7" i="25"/>
  <c r="N7" i="25"/>
  <c r="K8" i="25"/>
  <c r="N8" i="25"/>
  <c r="K9" i="25"/>
  <c r="N9" i="25"/>
  <c r="P6" i="25"/>
  <c r="P7" i="25"/>
  <c r="P8" i="25"/>
  <c r="P9" i="25"/>
  <c r="K2" i="25"/>
  <c r="N2" i="25"/>
  <c r="K3" i="25"/>
  <c r="N3" i="25"/>
  <c r="K4" i="25"/>
  <c r="N4" i="25"/>
  <c r="K5" i="25"/>
  <c r="N5" i="25"/>
  <c r="P2" i="25"/>
  <c r="P3" i="25"/>
  <c r="P4" i="25"/>
  <c r="P5" i="25"/>
  <c r="O2" i="25"/>
  <c r="O3" i="25"/>
  <c r="O4" i="25"/>
  <c r="O5" i="25"/>
  <c r="O6" i="25"/>
  <c r="O7" i="25"/>
  <c r="O8" i="25"/>
  <c r="O9" i="25"/>
  <c r="Q59" i="24"/>
  <c r="Q60" i="24"/>
  <c r="Q61" i="24"/>
  <c r="Q62" i="24"/>
  <c r="Q63" i="24"/>
  <c r="Q65" i="24"/>
  <c r="Q66" i="24"/>
  <c r="Q64" i="24"/>
  <c r="K12" i="24"/>
  <c r="N12" i="24"/>
  <c r="K13" i="24"/>
  <c r="N13" i="24"/>
  <c r="K14" i="24"/>
  <c r="N14" i="24"/>
  <c r="K15" i="24"/>
  <c r="N15" i="24"/>
  <c r="K16" i="24"/>
  <c r="N16" i="24"/>
  <c r="K17" i="24"/>
  <c r="N17" i="24"/>
  <c r="K18" i="24"/>
  <c r="N18" i="24"/>
  <c r="K19" i="24"/>
  <c r="N19" i="24"/>
  <c r="O12" i="24"/>
  <c r="O13" i="24"/>
  <c r="O14" i="24"/>
  <c r="O15" i="24"/>
  <c r="O16" i="24"/>
  <c r="O17" i="24"/>
  <c r="O18" i="24"/>
  <c r="O19" i="24"/>
  <c r="K6" i="24"/>
  <c r="N6" i="24"/>
  <c r="K7" i="24"/>
  <c r="N7" i="24"/>
  <c r="K8" i="24"/>
  <c r="N8" i="24"/>
  <c r="K9" i="24"/>
  <c r="N9" i="24"/>
  <c r="P6" i="24"/>
  <c r="P7" i="24"/>
  <c r="P8" i="24"/>
  <c r="P9" i="24"/>
  <c r="K2" i="24"/>
  <c r="N2" i="24"/>
  <c r="K3" i="24"/>
  <c r="N3" i="24"/>
  <c r="K4" i="24"/>
  <c r="N4" i="24"/>
  <c r="K5" i="24"/>
  <c r="N5" i="24"/>
  <c r="P2" i="24"/>
  <c r="P3" i="24"/>
  <c r="P4" i="24"/>
  <c r="P5" i="24"/>
  <c r="O2" i="24"/>
  <c r="O3" i="24"/>
  <c r="O4" i="24"/>
  <c r="O5" i="24"/>
  <c r="O6" i="24"/>
  <c r="O7" i="24"/>
  <c r="O8" i="24"/>
  <c r="O9" i="24"/>
  <c r="Q59" i="23"/>
  <c r="Q60" i="23"/>
  <c r="Q61" i="23"/>
  <c r="Q62" i="23"/>
  <c r="Q63" i="23"/>
  <c r="K42" i="23"/>
  <c r="N42" i="23"/>
  <c r="K43" i="23"/>
  <c r="N43" i="23"/>
  <c r="K44" i="23"/>
  <c r="N44" i="23"/>
  <c r="K37" i="23"/>
  <c r="N37" i="23"/>
  <c r="K38" i="23"/>
  <c r="N38" i="23"/>
  <c r="K39" i="23"/>
  <c r="N39" i="23"/>
  <c r="K33" i="23"/>
  <c r="N33" i="23"/>
  <c r="K34" i="23"/>
  <c r="N34" i="23"/>
  <c r="R22" i="23"/>
  <c r="S22" i="23"/>
  <c r="T22" i="23"/>
  <c r="T23" i="23"/>
  <c r="Q22" i="23"/>
  <c r="Q23" i="23"/>
  <c r="K12" i="23"/>
  <c r="N12" i="23"/>
  <c r="K13" i="23"/>
  <c r="N13" i="23"/>
  <c r="K14" i="23"/>
  <c r="N14" i="23"/>
  <c r="K15" i="23"/>
  <c r="N15" i="23"/>
  <c r="K16" i="23"/>
  <c r="N16" i="23"/>
  <c r="K17" i="23"/>
  <c r="N17" i="23"/>
  <c r="K18" i="23"/>
  <c r="N18" i="23"/>
  <c r="K19" i="23"/>
  <c r="N19" i="23"/>
  <c r="K6" i="23"/>
  <c r="N6" i="23"/>
  <c r="K7" i="23"/>
  <c r="N7" i="23"/>
  <c r="K8" i="23"/>
  <c r="N8" i="23"/>
  <c r="K9" i="23"/>
  <c r="N9" i="23"/>
  <c r="K2" i="23"/>
  <c r="N2" i="23"/>
  <c r="K3" i="23"/>
  <c r="N3" i="23"/>
  <c r="K4" i="23"/>
  <c r="N4" i="23"/>
  <c r="K5" i="23"/>
  <c r="N5" i="23"/>
  <c r="Q65" i="22"/>
  <c r="Q66" i="22"/>
  <c r="Q64" i="22"/>
  <c r="K6" i="22"/>
  <c r="N6" i="22"/>
  <c r="K7" i="22"/>
  <c r="N7" i="22"/>
  <c r="K8" i="22"/>
  <c r="N8" i="22"/>
  <c r="K9" i="22"/>
  <c r="N9" i="22"/>
  <c r="P6" i="22"/>
  <c r="P7" i="22"/>
  <c r="P8" i="22"/>
  <c r="P9" i="22"/>
  <c r="K2" i="22"/>
  <c r="N2" i="22"/>
  <c r="K3" i="22"/>
  <c r="N3" i="22"/>
  <c r="K4" i="22"/>
  <c r="N4" i="22"/>
  <c r="K5" i="22"/>
  <c r="N5" i="22"/>
  <c r="P2" i="22"/>
  <c r="P3" i="22"/>
  <c r="P4" i="22"/>
  <c r="P5" i="22"/>
  <c r="O2" i="22"/>
  <c r="O3" i="22"/>
  <c r="O4" i="22"/>
  <c r="O5" i="22"/>
  <c r="O6" i="22"/>
  <c r="O7" i="22"/>
  <c r="O8" i="22"/>
  <c r="O9" i="22"/>
  <c r="Q59" i="21"/>
  <c r="Q60" i="21"/>
  <c r="Q61" i="21"/>
  <c r="Q62" i="21"/>
  <c r="Q63" i="21"/>
  <c r="Q65" i="21"/>
  <c r="Q64" i="21"/>
  <c r="Q66" i="21"/>
  <c r="K32" i="21"/>
  <c r="N32" i="21"/>
  <c r="K33" i="21"/>
  <c r="N33" i="21"/>
  <c r="K34" i="21"/>
  <c r="N34" i="21"/>
  <c r="O32" i="21"/>
  <c r="O33" i="21"/>
  <c r="O34" i="21"/>
  <c r="K12" i="21"/>
  <c r="N12" i="21"/>
  <c r="K13" i="21"/>
  <c r="N13" i="21"/>
  <c r="K15" i="21"/>
  <c r="N15" i="21"/>
  <c r="K17" i="21"/>
  <c r="N17" i="21"/>
  <c r="K19" i="21"/>
  <c r="N19" i="21"/>
  <c r="O12" i="21"/>
  <c r="O13" i="21"/>
  <c r="K14" i="21"/>
  <c r="N14" i="21"/>
  <c r="O14" i="21"/>
  <c r="O15" i="21"/>
  <c r="K16" i="21"/>
  <c r="N16" i="21"/>
  <c r="O16" i="21"/>
  <c r="O17" i="21"/>
  <c r="K18" i="21"/>
  <c r="N18" i="21"/>
  <c r="O18" i="21"/>
  <c r="O19" i="21"/>
  <c r="K6" i="21"/>
  <c r="N6" i="21"/>
  <c r="K7" i="21"/>
  <c r="N7" i="21"/>
  <c r="K8" i="21"/>
  <c r="N8" i="21"/>
  <c r="K9" i="21"/>
  <c r="N9" i="21"/>
  <c r="P6" i="21"/>
  <c r="P7" i="21"/>
  <c r="P8" i="21"/>
  <c r="P9" i="21"/>
  <c r="K2" i="21"/>
  <c r="N2" i="21"/>
  <c r="K3" i="21"/>
  <c r="N3" i="21"/>
  <c r="K4" i="21"/>
  <c r="N4" i="21"/>
  <c r="K5" i="21"/>
  <c r="N5" i="21"/>
  <c r="P2" i="21"/>
  <c r="P3" i="21"/>
  <c r="P4" i="21"/>
  <c r="P5" i="21"/>
  <c r="O2" i="21"/>
  <c r="O3" i="21"/>
  <c r="O4" i="21"/>
  <c r="O5" i="21"/>
  <c r="O6" i="21"/>
  <c r="O7" i="21"/>
  <c r="O8" i="21"/>
  <c r="O9" i="21"/>
  <c r="Q59" i="20"/>
  <c r="Q60" i="20"/>
  <c r="Q62" i="20"/>
  <c r="Q63" i="20"/>
  <c r="R22" i="20"/>
  <c r="S22" i="20"/>
  <c r="T22" i="20"/>
  <c r="Q22" i="20"/>
  <c r="K12" i="20"/>
  <c r="N12" i="20"/>
  <c r="K13" i="20"/>
  <c r="N13" i="20"/>
  <c r="K14" i="20"/>
  <c r="N14" i="20"/>
  <c r="K15" i="20"/>
  <c r="N15" i="20"/>
  <c r="K16" i="20"/>
  <c r="N16" i="20"/>
  <c r="K17" i="20"/>
  <c r="N17" i="20"/>
  <c r="K18" i="20"/>
  <c r="N18" i="20"/>
  <c r="K19" i="20"/>
  <c r="N19" i="20"/>
  <c r="O12" i="20"/>
  <c r="R12" i="20"/>
  <c r="S12" i="20"/>
  <c r="T12" i="20"/>
  <c r="O13" i="20"/>
  <c r="R13" i="20"/>
  <c r="S13" i="20"/>
  <c r="T13" i="20"/>
  <c r="O14" i="20"/>
  <c r="R14" i="20"/>
  <c r="S14" i="20"/>
  <c r="T14" i="20"/>
  <c r="O15" i="20"/>
  <c r="R15" i="20"/>
  <c r="S15" i="20"/>
  <c r="T15" i="20"/>
  <c r="O16" i="20"/>
  <c r="R16" i="20"/>
  <c r="S16" i="20"/>
  <c r="T16" i="20"/>
  <c r="O17" i="20"/>
  <c r="R17" i="20"/>
  <c r="S17" i="20"/>
  <c r="T17" i="20"/>
  <c r="O18" i="20"/>
  <c r="R18" i="20"/>
  <c r="S18" i="20"/>
  <c r="T18" i="20"/>
  <c r="O19" i="20"/>
  <c r="R19" i="20"/>
  <c r="S19" i="20"/>
  <c r="T19" i="20"/>
  <c r="Q13" i="20"/>
  <c r="Q14" i="20"/>
  <c r="Q15" i="20"/>
  <c r="Q16" i="20"/>
  <c r="Q17" i="20"/>
  <c r="Q18" i="20"/>
  <c r="Q19" i="20"/>
  <c r="Q12" i="20"/>
  <c r="K6" i="20"/>
  <c r="N6" i="20"/>
  <c r="K7" i="20"/>
  <c r="N7" i="20"/>
  <c r="K8" i="20"/>
  <c r="N8" i="20"/>
  <c r="K9" i="20"/>
  <c r="N9" i="20"/>
  <c r="P6" i="20"/>
  <c r="P7" i="20"/>
  <c r="P8" i="20"/>
  <c r="P9" i="20"/>
  <c r="K2" i="20"/>
  <c r="N2" i="20"/>
  <c r="K3" i="20"/>
  <c r="N3" i="20"/>
  <c r="K4" i="20"/>
  <c r="N4" i="20"/>
  <c r="K5" i="20"/>
  <c r="N5" i="20"/>
  <c r="P2" i="20"/>
  <c r="P3" i="20"/>
  <c r="P4" i="20"/>
  <c r="P5" i="20"/>
  <c r="O2" i="20"/>
  <c r="O3" i="20"/>
  <c r="O4" i="20"/>
  <c r="O5" i="20"/>
  <c r="O6" i="20"/>
  <c r="O7" i="20"/>
  <c r="O8" i="20"/>
  <c r="O9" i="20"/>
  <c r="K37" i="17"/>
  <c r="N37" i="17"/>
  <c r="K38" i="17"/>
  <c r="N38" i="17"/>
  <c r="K39" i="17"/>
  <c r="N39" i="17"/>
  <c r="K29" i="17"/>
  <c r="N29" i="17"/>
  <c r="K27" i="17"/>
  <c r="N27" i="17"/>
  <c r="K28" i="17"/>
  <c r="N28" i="17"/>
  <c r="K12" i="17"/>
  <c r="N12" i="17"/>
  <c r="N14" i="17"/>
  <c r="N15" i="17"/>
  <c r="N16" i="17"/>
  <c r="N17" i="17"/>
  <c r="N19" i="17"/>
  <c r="K6" i="17"/>
  <c r="N6" i="17"/>
  <c r="K7" i="17"/>
  <c r="N7" i="17"/>
  <c r="K8" i="17"/>
  <c r="N8" i="17"/>
  <c r="K9" i="17"/>
  <c r="N9" i="17"/>
  <c r="K2" i="17"/>
  <c r="N2" i="17"/>
  <c r="K3" i="17"/>
  <c r="N3" i="17"/>
  <c r="K4" i="17"/>
  <c r="N4" i="17"/>
  <c r="K5" i="17"/>
  <c r="N5" i="17"/>
  <c r="Q59" i="15"/>
  <c r="Q60" i="15"/>
  <c r="Q62" i="15"/>
  <c r="Q63" i="15"/>
  <c r="Q65" i="15"/>
  <c r="Q66" i="15"/>
  <c r="Q64" i="15"/>
  <c r="K42" i="15"/>
  <c r="N42" i="15"/>
  <c r="K43" i="15"/>
  <c r="N43" i="15"/>
  <c r="K44" i="15"/>
  <c r="N44" i="15"/>
  <c r="O42" i="15"/>
  <c r="O43" i="15"/>
  <c r="O44" i="15"/>
  <c r="K37" i="15"/>
  <c r="N37" i="15"/>
  <c r="K38" i="15"/>
  <c r="N38" i="15"/>
  <c r="K39" i="15"/>
  <c r="N39" i="15"/>
  <c r="O37" i="15"/>
  <c r="O38" i="15"/>
  <c r="O39" i="15"/>
  <c r="Q59" i="14"/>
  <c r="Q65" i="14"/>
  <c r="Q60" i="14"/>
  <c r="Q61" i="14"/>
  <c r="Q62" i="14"/>
  <c r="Q63" i="14"/>
  <c r="Q60" i="11"/>
  <c r="Q59" i="11"/>
  <c r="Q61" i="11"/>
  <c r="Q62" i="11"/>
  <c r="Q63" i="11"/>
  <c r="Q65" i="11"/>
  <c r="K29" i="11"/>
  <c r="N29" i="11"/>
  <c r="K27" i="11"/>
  <c r="N27" i="11"/>
  <c r="K28" i="11"/>
  <c r="N28" i="11"/>
  <c r="K37" i="11"/>
  <c r="N37" i="11"/>
  <c r="K38" i="11"/>
  <c r="N38" i="11"/>
  <c r="K39" i="11"/>
  <c r="N39" i="11"/>
  <c r="O38" i="11"/>
  <c r="K42" i="11"/>
  <c r="N42" i="11"/>
  <c r="K43" i="11"/>
  <c r="N43" i="11"/>
  <c r="K44" i="11"/>
  <c r="N44" i="11"/>
  <c r="O43" i="11"/>
  <c r="T23" i="11"/>
  <c r="K13" i="11"/>
  <c r="N13" i="11"/>
  <c r="K12" i="11"/>
  <c r="N12" i="11"/>
  <c r="K15" i="11"/>
  <c r="N15" i="11"/>
  <c r="K17" i="11"/>
  <c r="N17" i="11"/>
  <c r="K19" i="11"/>
  <c r="N19" i="11"/>
  <c r="O13" i="11"/>
  <c r="K14" i="11"/>
  <c r="K16" i="11"/>
  <c r="K18" i="11"/>
  <c r="N18" i="11"/>
  <c r="K6" i="11"/>
  <c r="N6" i="11"/>
  <c r="K7" i="11"/>
  <c r="N7" i="11"/>
  <c r="K8" i="11"/>
  <c r="N8" i="11"/>
  <c r="K9" i="11"/>
  <c r="N9" i="11"/>
  <c r="K2" i="11"/>
  <c r="N2" i="11"/>
  <c r="K3" i="11"/>
  <c r="N3" i="11"/>
  <c r="K4" i="11"/>
  <c r="N4" i="11"/>
  <c r="K5" i="11"/>
  <c r="N5" i="11"/>
  <c r="P5" i="11"/>
  <c r="K42" i="14"/>
  <c r="N42" i="14"/>
  <c r="K43" i="14"/>
  <c r="N43" i="14"/>
  <c r="K44" i="14"/>
  <c r="N44" i="14"/>
  <c r="O42" i="14"/>
  <c r="O43" i="14"/>
  <c r="O44" i="14"/>
  <c r="K37" i="14"/>
  <c r="N37" i="14"/>
  <c r="K38" i="14"/>
  <c r="N38" i="14"/>
  <c r="K39" i="14"/>
  <c r="N39" i="14"/>
  <c r="O37" i="14"/>
  <c r="O38" i="14"/>
  <c r="O39" i="14"/>
  <c r="K32" i="14"/>
  <c r="N32" i="14"/>
  <c r="K33" i="14"/>
  <c r="N33" i="14"/>
  <c r="K34" i="14"/>
  <c r="N34" i="14"/>
  <c r="O32" i="14"/>
  <c r="O33" i="14"/>
  <c r="O34" i="14"/>
  <c r="N14" i="11"/>
  <c r="N16" i="11"/>
  <c r="J59" i="11"/>
  <c r="J60" i="11"/>
  <c r="J61" i="11"/>
  <c r="J62" i="11"/>
  <c r="J63" i="11"/>
  <c r="J65" i="11"/>
  <c r="I59" i="11"/>
  <c r="I65" i="11"/>
  <c r="I60" i="11"/>
  <c r="I61" i="11"/>
  <c r="I62" i="11"/>
  <c r="I63" i="11"/>
  <c r="H59" i="11"/>
  <c r="H60" i="11"/>
  <c r="H61" i="11"/>
  <c r="H62" i="11"/>
  <c r="H63" i="11"/>
  <c r="F66" i="11"/>
  <c r="F67" i="11"/>
  <c r="E66" i="11"/>
  <c r="E67" i="11"/>
  <c r="D66" i="11"/>
  <c r="D67" i="11"/>
  <c r="O65" i="11"/>
  <c r="O66" i="11"/>
  <c r="O64" i="11"/>
  <c r="N65" i="11"/>
  <c r="N66" i="11"/>
  <c r="N64" i="11"/>
  <c r="F65" i="11"/>
  <c r="E65" i="11"/>
  <c r="D65" i="11"/>
  <c r="J48" i="11"/>
  <c r="J49" i="11"/>
  <c r="J50" i="11"/>
  <c r="J51" i="11"/>
  <c r="J52" i="11"/>
  <c r="J55" i="11"/>
  <c r="J54" i="11"/>
  <c r="I48" i="11"/>
  <c r="I49" i="11"/>
  <c r="I50" i="11"/>
  <c r="I51" i="11"/>
  <c r="I52" i="11"/>
  <c r="I55" i="11"/>
  <c r="H48" i="11"/>
  <c r="H49" i="11"/>
  <c r="H50" i="11"/>
  <c r="H51" i="11"/>
  <c r="H52" i="11"/>
  <c r="H55" i="11"/>
  <c r="H54" i="11"/>
  <c r="F55" i="11"/>
  <c r="F56" i="11"/>
  <c r="E55" i="11"/>
  <c r="E56" i="11"/>
  <c r="D55" i="11"/>
  <c r="D56" i="11"/>
  <c r="F54" i="11"/>
  <c r="E54" i="11"/>
  <c r="D54" i="11"/>
  <c r="K22" i="11"/>
  <c r="N22" i="11"/>
  <c r="K23" i="11"/>
  <c r="N23" i="11"/>
  <c r="S23" i="11"/>
  <c r="R23" i="11"/>
  <c r="Q23" i="11"/>
  <c r="K29" i="14"/>
  <c r="K29" i="26"/>
  <c r="N29" i="26"/>
  <c r="K27" i="26"/>
  <c r="N27" i="26"/>
  <c r="K28" i="26"/>
  <c r="N28" i="26"/>
  <c r="O27" i="26"/>
  <c r="O28" i="26"/>
  <c r="O29" i="26"/>
  <c r="K22" i="26"/>
  <c r="N22" i="26"/>
  <c r="K23" i="26"/>
  <c r="N23" i="26"/>
  <c r="K24" i="26"/>
  <c r="N24" i="26"/>
  <c r="O22" i="26"/>
  <c r="O23" i="26"/>
  <c r="O24" i="26"/>
  <c r="O69" i="26"/>
  <c r="O70" i="26"/>
  <c r="O71" i="26"/>
  <c r="O72" i="26"/>
  <c r="O73" i="26"/>
  <c r="O75" i="26"/>
  <c r="O76" i="26"/>
  <c r="N69" i="26"/>
  <c r="N70" i="26"/>
  <c r="N71" i="26"/>
  <c r="N72" i="26"/>
  <c r="N73" i="26"/>
  <c r="N75" i="26"/>
  <c r="N76" i="26"/>
  <c r="O74" i="26"/>
  <c r="N74" i="26"/>
  <c r="J59" i="26"/>
  <c r="J60" i="26"/>
  <c r="J61" i="26"/>
  <c r="J62" i="26"/>
  <c r="J65" i="26"/>
  <c r="J63" i="26"/>
  <c r="J66" i="26"/>
  <c r="I59" i="26"/>
  <c r="I60" i="26"/>
  <c r="I61" i="26"/>
  <c r="I62" i="26"/>
  <c r="I66" i="26"/>
  <c r="I63" i="26"/>
  <c r="H59" i="26"/>
  <c r="H60" i="26"/>
  <c r="H61" i="26"/>
  <c r="H62" i="26"/>
  <c r="H65" i="26"/>
  <c r="H63" i="26"/>
  <c r="F67" i="26"/>
  <c r="E67" i="26"/>
  <c r="D67" i="26"/>
  <c r="O65" i="26"/>
  <c r="O64" i="26"/>
  <c r="O66" i="26"/>
  <c r="N65" i="26"/>
  <c r="N64" i="26"/>
  <c r="N66" i="26"/>
  <c r="J48" i="26"/>
  <c r="J49" i="26"/>
  <c r="J50" i="26"/>
  <c r="J51" i="26"/>
  <c r="J52" i="26"/>
  <c r="J55" i="26"/>
  <c r="J54" i="26"/>
  <c r="J56" i="26"/>
  <c r="I48" i="26"/>
  <c r="I49" i="26"/>
  <c r="I50" i="26"/>
  <c r="I51" i="26"/>
  <c r="I52" i="26"/>
  <c r="I55" i="26"/>
  <c r="I54" i="26"/>
  <c r="I56" i="26"/>
  <c r="H48" i="26"/>
  <c r="H49" i="26"/>
  <c r="H50" i="26"/>
  <c r="H51" i="26"/>
  <c r="H52" i="26"/>
  <c r="H55" i="26"/>
  <c r="H54" i="26"/>
  <c r="H56" i="26"/>
  <c r="F55" i="26"/>
  <c r="F56" i="26"/>
  <c r="E55" i="26"/>
  <c r="E56" i="26"/>
  <c r="D55" i="26"/>
  <c r="D56" i="26"/>
  <c r="F54" i="26"/>
  <c r="E54" i="26"/>
  <c r="D54" i="26"/>
  <c r="S47" i="26"/>
  <c r="R47" i="26"/>
  <c r="Q47" i="26"/>
  <c r="S45" i="26"/>
  <c r="R45" i="26"/>
  <c r="Q45" i="26"/>
  <c r="T21" i="26"/>
  <c r="S21" i="26"/>
  <c r="R21" i="26"/>
  <c r="Q21" i="26"/>
  <c r="T23" i="26"/>
  <c r="S23" i="26"/>
  <c r="R23" i="26"/>
  <c r="Q23" i="26"/>
  <c r="K27" i="25"/>
  <c r="N27" i="25"/>
  <c r="K28" i="25"/>
  <c r="N28" i="25"/>
  <c r="K29" i="25"/>
  <c r="N29" i="25"/>
  <c r="O27" i="25"/>
  <c r="O28" i="25"/>
  <c r="O29" i="25"/>
  <c r="K22" i="25"/>
  <c r="N22" i="25"/>
  <c r="K23" i="25"/>
  <c r="N23" i="25"/>
  <c r="K24" i="25"/>
  <c r="N24" i="25"/>
  <c r="O22" i="25"/>
  <c r="O23" i="25"/>
  <c r="O24" i="25"/>
  <c r="O69" i="25"/>
  <c r="O70" i="25"/>
  <c r="O71" i="25"/>
  <c r="O72" i="25"/>
  <c r="O73" i="25"/>
  <c r="O75" i="25"/>
  <c r="O76" i="25"/>
  <c r="N69" i="25"/>
  <c r="N70" i="25"/>
  <c r="N71" i="25"/>
  <c r="N72" i="25"/>
  <c r="N73" i="25"/>
  <c r="N75" i="25"/>
  <c r="N76" i="25"/>
  <c r="O74" i="25"/>
  <c r="N74" i="25"/>
  <c r="O65" i="25"/>
  <c r="O66" i="25"/>
  <c r="O64" i="25"/>
  <c r="N65" i="25"/>
  <c r="N64" i="25"/>
  <c r="N66" i="25"/>
  <c r="O69" i="24"/>
  <c r="O70" i="24"/>
  <c r="O75" i="24"/>
  <c r="O76" i="24"/>
  <c r="O71" i="24"/>
  <c r="O72" i="24"/>
  <c r="O73" i="24"/>
  <c r="N69" i="24"/>
  <c r="N70" i="24"/>
  <c r="N71" i="24"/>
  <c r="N72" i="24"/>
  <c r="N73" i="24"/>
  <c r="N75" i="24"/>
  <c r="N76" i="24"/>
  <c r="O74" i="24"/>
  <c r="N74" i="24"/>
  <c r="O65" i="24"/>
  <c r="O64" i="24"/>
  <c r="O66" i="24"/>
  <c r="N65" i="24"/>
  <c r="N66" i="24"/>
  <c r="N64" i="24"/>
  <c r="K27" i="24"/>
  <c r="N27" i="24"/>
  <c r="K28" i="24"/>
  <c r="N28" i="24"/>
  <c r="K29" i="24"/>
  <c r="N29" i="24"/>
  <c r="O27" i="24"/>
  <c r="O28" i="24"/>
  <c r="O29" i="24"/>
  <c r="K22" i="24"/>
  <c r="N22" i="24"/>
  <c r="K23" i="24"/>
  <c r="N23" i="24"/>
  <c r="K24" i="24"/>
  <c r="N24" i="24"/>
  <c r="O22" i="24"/>
  <c r="O23" i="24"/>
  <c r="O24" i="24"/>
  <c r="O69" i="23"/>
  <c r="O70" i="23"/>
  <c r="O71" i="23"/>
  <c r="O72" i="23"/>
  <c r="O73" i="23"/>
  <c r="N69" i="23"/>
  <c r="N74" i="23"/>
  <c r="N70" i="23"/>
  <c r="N71" i="23"/>
  <c r="N72" i="23"/>
  <c r="N73" i="23"/>
  <c r="O65" i="23"/>
  <c r="O64" i="23"/>
  <c r="N65" i="23"/>
  <c r="N64" i="23"/>
  <c r="N66" i="23"/>
  <c r="K27" i="23"/>
  <c r="N27" i="23"/>
  <c r="K28" i="23"/>
  <c r="N28" i="23"/>
  <c r="K29" i="23"/>
  <c r="N29" i="23"/>
  <c r="K22" i="23"/>
  <c r="N22" i="23"/>
  <c r="K23" i="23"/>
  <c r="N23" i="23"/>
  <c r="K24" i="23"/>
  <c r="N24" i="23"/>
  <c r="O69" i="22"/>
  <c r="O70" i="22"/>
  <c r="O71" i="22"/>
  <c r="O72" i="22"/>
  <c r="O73" i="22"/>
  <c r="O75" i="22"/>
  <c r="O76" i="22"/>
  <c r="N69" i="22"/>
  <c r="N70" i="22"/>
  <c r="N71" i="22"/>
  <c r="N72" i="22"/>
  <c r="N73" i="22"/>
  <c r="N75" i="22"/>
  <c r="N76" i="22"/>
  <c r="O74" i="22"/>
  <c r="N74" i="22"/>
  <c r="O65" i="22"/>
  <c r="O64" i="22"/>
  <c r="O66" i="22"/>
  <c r="N65" i="22"/>
  <c r="N64" i="22"/>
  <c r="N66" i="22"/>
  <c r="K27" i="22"/>
  <c r="N27" i="22"/>
  <c r="K28" i="22"/>
  <c r="N28" i="22"/>
  <c r="K29" i="22"/>
  <c r="N29" i="22"/>
  <c r="O27" i="22"/>
  <c r="O28" i="22"/>
  <c r="O29" i="22"/>
  <c r="K22" i="22"/>
  <c r="N22" i="22"/>
  <c r="K23" i="22"/>
  <c r="N23" i="22"/>
  <c r="K24" i="22"/>
  <c r="N24" i="22"/>
  <c r="O22" i="22"/>
  <c r="O23" i="22"/>
  <c r="O24" i="22"/>
  <c r="O69" i="21"/>
  <c r="O70" i="21"/>
  <c r="O71" i="21"/>
  <c r="O72" i="21"/>
  <c r="O73" i="21"/>
  <c r="O75" i="21"/>
  <c r="O76" i="21"/>
  <c r="N69" i="21"/>
  <c r="N70" i="21"/>
  <c r="N71" i="21"/>
  <c r="N72" i="21"/>
  <c r="N73" i="21"/>
  <c r="N75" i="21"/>
  <c r="N76" i="21"/>
  <c r="O74" i="21"/>
  <c r="N74" i="21"/>
  <c r="O65" i="21"/>
  <c r="O64" i="21"/>
  <c r="O66" i="21"/>
  <c r="N65" i="21"/>
  <c r="N64" i="21"/>
  <c r="N66" i="21"/>
  <c r="K27" i="21"/>
  <c r="N27" i="21"/>
  <c r="K28" i="21"/>
  <c r="N28" i="21"/>
  <c r="K29" i="21"/>
  <c r="N29" i="21"/>
  <c r="O27" i="21"/>
  <c r="O28" i="21"/>
  <c r="O29" i="21"/>
  <c r="K22" i="21"/>
  <c r="N22" i="21"/>
  <c r="K23" i="21"/>
  <c r="N23" i="21"/>
  <c r="K24" i="21"/>
  <c r="N24" i="21"/>
  <c r="O22" i="21"/>
  <c r="O23" i="21"/>
  <c r="O24" i="21"/>
  <c r="O69" i="20"/>
  <c r="O70" i="20"/>
  <c r="O72" i="20"/>
  <c r="O73" i="20"/>
  <c r="N69" i="20"/>
  <c r="N70" i="20"/>
  <c r="N71" i="20"/>
  <c r="N72" i="20"/>
  <c r="N73" i="20"/>
  <c r="N75" i="20"/>
  <c r="N76" i="20"/>
  <c r="N74" i="20"/>
  <c r="O65" i="20"/>
  <c r="O64" i="20"/>
  <c r="N65" i="20"/>
  <c r="N64" i="20"/>
  <c r="N66" i="20"/>
  <c r="K27" i="20"/>
  <c r="N27" i="20"/>
  <c r="K28" i="20"/>
  <c r="N28" i="20"/>
  <c r="K29" i="20"/>
  <c r="N29" i="20"/>
  <c r="O27" i="20"/>
  <c r="O28" i="20"/>
  <c r="O29" i="20"/>
  <c r="K22" i="20"/>
  <c r="N22" i="20"/>
  <c r="K23" i="20"/>
  <c r="N23" i="20"/>
  <c r="N24" i="20"/>
  <c r="O22" i="20"/>
  <c r="O23" i="20"/>
  <c r="O24" i="20"/>
  <c r="O69" i="17"/>
  <c r="O70" i="17"/>
  <c r="O71" i="17"/>
  <c r="O72" i="17"/>
  <c r="O73" i="17"/>
  <c r="N69" i="17"/>
  <c r="N70" i="17"/>
  <c r="N71" i="17"/>
  <c r="N72" i="17"/>
  <c r="N73" i="17"/>
  <c r="N75" i="17"/>
  <c r="N76" i="17"/>
  <c r="N74" i="17"/>
  <c r="O65" i="17"/>
  <c r="O64" i="17"/>
  <c r="N65" i="17"/>
  <c r="N64" i="17"/>
  <c r="N66" i="17"/>
  <c r="N64" i="15"/>
  <c r="K22" i="15"/>
  <c r="N22" i="15"/>
  <c r="K23" i="15"/>
  <c r="N23" i="15"/>
  <c r="K24" i="15"/>
  <c r="N24" i="15"/>
  <c r="O22" i="15"/>
  <c r="O23" i="15"/>
  <c r="O24" i="15"/>
  <c r="O69" i="15"/>
  <c r="O70" i="15"/>
  <c r="O71" i="15"/>
  <c r="O72" i="15"/>
  <c r="O73" i="15"/>
  <c r="O75" i="15"/>
  <c r="O76" i="15"/>
  <c r="N69" i="15"/>
  <c r="N70" i="15"/>
  <c r="N71" i="15"/>
  <c r="N72" i="15"/>
  <c r="N73" i="15"/>
  <c r="N75" i="15"/>
  <c r="N76" i="15"/>
  <c r="O74" i="15"/>
  <c r="N74" i="15"/>
  <c r="O65" i="15"/>
  <c r="O64" i="15"/>
  <c r="O66" i="15"/>
  <c r="N65" i="15"/>
  <c r="N66" i="15"/>
  <c r="O65" i="14"/>
  <c r="O64" i="14"/>
  <c r="O66" i="14"/>
  <c r="N65" i="14"/>
  <c r="N64" i="14"/>
  <c r="N66" i="14"/>
  <c r="N29" i="14"/>
  <c r="K27" i="14"/>
  <c r="N27" i="14"/>
  <c r="K28" i="14"/>
  <c r="N28" i="14"/>
  <c r="O27" i="14"/>
  <c r="O28" i="14"/>
  <c r="O29" i="14"/>
  <c r="J59" i="25"/>
  <c r="J60" i="25"/>
  <c r="J61" i="25"/>
  <c r="J62" i="25"/>
  <c r="J63" i="25"/>
  <c r="J66" i="25"/>
  <c r="J67" i="25"/>
  <c r="J65" i="25"/>
  <c r="I59" i="25"/>
  <c r="I60" i="25"/>
  <c r="I61" i="25"/>
  <c r="I62" i="25"/>
  <c r="I63" i="25"/>
  <c r="I66" i="25"/>
  <c r="I65" i="25"/>
  <c r="I67" i="25"/>
  <c r="H59" i="25"/>
  <c r="H60" i="25"/>
  <c r="H61" i="25"/>
  <c r="H62" i="25"/>
  <c r="H65" i="25"/>
  <c r="H67" i="25"/>
  <c r="H63" i="25"/>
  <c r="H66" i="25"/>
  <c r="F66" i="25"/>
  <c r="F67" i="25"/>
  <c r="E66" i="25"/>
  <c r="E67" i="25"/>
  <c r="D66" i="25"/>
  <c r="D67" i="25"/>
  <c r="F65" i="25"/>
  <c r="E65" i="25"/>
  <c r="D65" i="25"/>
  <c r="S47" i="25"/>
  <c r="R47" i="25"/>
  <c r="Q47" i="25"/>
  <c r="S45" i="25"/>
  <c r="R45" i="25"/>
  <c r="Q45" i="25"/>
  <c r="Q47" i="21"/>
  <c r="S47" i="21"/>
  <c r="R47" i="21"/>
  <c r="S45" i="21"/>
  <c r="R45" i="21"/>
  <c r="Q45" i="21"/>
  <c r="S47" i="22"/>
  <c r="R47" i="22"/>
  <c r="Q47" i="22"/>
  <c r="Q45" i="22"/>
  <c r="S45" i="22"/>
  <c r="R45" i="22"/>
  <c r="P10" i="24"/>
  <c r="O10" i="24"/>
  <c r="P10" i="22"/>
  <c r="O10" i="22"/>
  <c r="P10" i="21"/>
  <c r="O10" i="21"/>
  <c r="S47" i="20"/>
  <c r="R47" i="20"/>
  <c r="Q47" i="20"/>
  <c r="S45" i="20"/>
  <c r="R45" i="20"/>
  <c r="Q45" i="20"/>
  <c r="P10" i="20"/>
  <c r="O10" i="20"/>
  <c r="K42" i="17"/>
  <c r="N42" i="17"/>
  <c r="K43" i="17"/>
  <c r="N43" i="17"/>
  <c r="K44" i="17"/>
  <c r="N44" i="17"/>
  <c r="K27" i="15"/>
  <c r="N27" i="15"/>
  <c r="K28" i="15"/>
  <c r="N28" i="15"/>
  <c r="K29" i="15"/>
  <c r="N29" i="15"/>
  <c r="O27" i="15"/>
  <c r="O28" i="15"/>
  <c r="O29" i="15"/>
  <c r="S47" i="15"/>
  <c r="R47" i="15"/>
  <c r="Q47" i="15"/>
  <c r="S45" i="15"/>
  <c r="R45" i="15"/>
  <c r="Q45" i="15"/>
  <c r="S47" i="14"/>
  <c r="R47" i="14"/>
  <c r="Q47" i="14"/>
  <c r="O22" i="14"/>
  <c r="O23" i="14"/>
  <c r="S45" i="14"/>
  <c r="R45" i="14"/>
  <c r="Q45" i="14"/>
  <c r="J59" i="24"/>
  <c r="J60" i="24"/>
  <c r="J61" i="24"/>
  <c r="J62" i="24"/>
  <c r="J63" i="24"/>
  <c r="J66" i="24"/>
  <c r="J65" i="24"/>
  <c r="J67" i="24"/>
  <c r="I59" i="24"/>
  <c r="I60" i="24"/>
  <c r="I61" i="24"/>
  <c r="I62" i="24"/>
  <c r="I63" i="24"/>
  <c r="I66" i="24"/>
  <c r="I65" i="24"/>
  <c r="I67" i="24"/>
  <c r="H59" i="24"/>
  <c r="H60" i="24"/>
  <c r="H66" i="24"/>
  <c r="H61" i="24"/>
  <c r="H62" i="24"/>
  <c r="H63" i="24"/>
  <c r="F67" i="24"/>
  <c r="E66" i="24"/>
  <c r="E67" i="24"/>
  <c r="D66" i="24"/>
  <c r="D67" i="24"/>
  <c r="F65" i="24"/>
  <c r="E65" i="24"/>
  <c r="D65" i="24"/>
  <c r="S47" i="24"/>
  <c r="R47" i="24"/>
  <c r="Q47" i="24"/>
  <c r="S45" i="24"/>
  <c r="R45" i="24"/>
  <c r="Q45" i="24"/>
  <c r="H59" i="23"/>
  <c r="H60" i="23"/>
  <c r="H61" i="23"/>
  <c r="H62" i="23"/>
  <c r="H63" i="23"/>
  <c r="I59" i="23"/>
  <c r="I60" i="23"/>
  <c r="I61" i="23"/>
  <c r="I62" i="23"/>
  <c r="I63" i="23"/>
  <c r="J59" i="23"/>
  <c r="J60" i="23"/>
  <c r="J61" i="23"/>
  <c r="J62" i="23"/>
  <c r="J63" i="23"/>
  <c r="F66" i="23"/>
  <c r="F67" i="23"/>
  <c r="E66" i="23"/>
  <c r="E67" i="23"/>
  <c r="D66" i="23"/>
  <c r="D67" i="23"/>
  <c r="F65" i="23"/>
  <c r="E65" i="23"/>
  <c r="D65" i="23"/>
  <c r="J59" i="22"/>
  <c r="J60" i="22"/>
  <c r="J61" i="22"/>
  <c r="J62" i="22"/>
  <c r="J63" i="22"/>
  <c r="J66" i="22"/>
  <c r="J65" i="22"/>
  <c r="J67" i="22"/>
  <c r="I59" i="22"/>
  <c r="I60" i="22"/>
  <c r="I61" i="22"/>
  <c r="I62" i="22"/>
  <c r="I63" i="22"/>
  <c r="I66" i="22"/>
  <c r="I65" i="22"/>
  <c r="I67" i="22"/>
  <c r="H59" i="22"/>
  <c r="H60" i="22"/>
  <c r="H61" i="22"/>
  <c r="H62" i="22"/>
  <c r="H63" i="22"/>
  <c r="H66" i="22"/>
  <c r="H67" i="22"/>
  <c r="F67" i="22"/>
  <c r="E67" i="22"/>
  <c r="D67" i="22"/>
  <c r="J59" i="21"/>
  <c r="J60" i="21"/>
  <c r="J61" i="21"/>
  <c r="J62" i="21"/>
  <c r="J63" i="21"/>
  <c r="J66" i="21"/>
  <c r="J65" i="21"/>
  <c r="J67" i="21"/>
  <c r="I59" i="21"/>
  <c r="I60" i="21"/>
  <c r="I61" i="21"/>
  <c r="I62" i="21"/>
  <c r="I63" i="21"/>
  <c r="I66" i="21"/>
  <c r="I65" i="21"/>
  <c r="I67" i="21"/>
  <c r="H59" i="21"/>
  <c r="H60" i="21"/>
  <c r="H61" i="21"/>
  <c r="H62" i="21"/>
  <c r="H63" i="21"/>
  <c r="H66" i="21"/>
  <c r="H65" i="21"/>
  <c r="H67" i="21"/>
  <c r="F66" i="21"/>
  <c r="F67" i="21"/>
  <c r="E66" i="21"/>
  <c r="E67" i="21"/>
  <c r="D66" i="21"/>
  <c r="D67" i="21"/>
  <c r="F65" i="21"/>
  <c r="E65" i="21"/>
  <c r="D65" i="21"/>
  <c r="J59" i="20"/>
  <c r="J60" i="20"/>
  <c r="J61" i="20"/>
  <c r="J62" i="20"/>
  <c r="J63" i="20"/>
  <c r="I59" i="20"/>
  <c r="I60" i="20"/>
  <c r="I61" i="20"/>
  <c r="I62" i="20"/>
  <c r="I63" i="20"/>
  <c r="H59" i="20"/>
  <c r="H60" i="20"/>
  <c r="H61" i="20"/>
  <c r="H66" i="20"/>
  <c r="H62" i="20"/>
  <c r="H63" i="20"/>
  <c r="F67" i="20"/>
  <c r="E67" i="20"/>
  <c r="D67" i="20"/>
  <c r="J59" i="17"/>
  <c r="J60" i="17"/>
  <c r="J61" i="17"/>
  <c r="J62" i="17"/>
  <c r="J63" i="17"/>
  <c r="I59" i="17"/>
  <c r="I60" i="17"/>
  <c r="I61" i="17"/>
  <c r="I62" i="17"/>
  <c r="I63" i="17"/>
  <c r="H59" i="17"/>
  <c r="H60" i="17"/>
  <c r="H61" i="17"/>
  <c r="H62" i="17"/>
  <c r="H63" i="17"/>
  <c r="F66" i="17"/>
  <c r="F67" i="17"/>
  <c r="E66" i="17"/>
  <c r="E67" i="17"/>
  <c r="D66" i="17"/>
  <c r="D67" i="17"/>
  <c r="F65" i="17"/>
  <c r="E65" i="17"/>
  <c r="D65" i="17"/>
  <c r="J59" i="15"/>
  <c r="J60" i="15"/>
  <c r="J61" i="15"/>
  <c r="J62" i="15"/>
  <c r="J63" i="15"/>
  <c r="J66" i="15"/>
  <c r="I59" i="15"/>
  <c r="I60" i="15"/>
  <c r="I61" i="15"/>
  <c r="I62" i="15"/>
  <c r="I63" i="15"/>
  <c r="I65" i="15"/>
  <c r="H59" i="15"/>
  <c r="H60" i="15"/>
  <c r="H61" i="15"/>
  <c r="H62" i="15"/>
  <c r="H63" i="15"/>
  <c r="H66" i="15"/>
  <c r="H65" i="15"/>
  <c r="H67" i="15"/>
  <c r="F67" i="15"/>
  <c r="E67" i="15"/>
  <c r="D67" i="15"/>
  <c r="J59" i="14"/>
  <c r="J66" i="14"/>
  <c r="J60" i="14"/>
  <c r="J61" i="14"/>
  <c r="J62" i="14"/>
  <c r="J63" i="14"/>
  <c r="I59" i="14"/>
  <c r="I66" i="14"/>
  <c r="I60" i="14"/>
  <c r="I61" i="14"/>
  <c r="I62" i="14"/>
  <c r="I63" i="14"/>
  <c r="H59" i="14"/>
  <c r="H66" i="14"/>
  <c r="H60" i="14"/>
  <c r="H61" i="14"/>
  <c r="H62" i="14"/>
  <c r="H63" i="14"/>
  <c r="F66" i="14"/>
  <c r="F67" i="14"/>
  <c r="E66" i="14"/>
  <c r="E67" i="14"/>
  <c r="D66" i="14"/>
  <c r="D67" i="14"/>
  <c r="F65" i="14"/>
  <c r="E65" i="14"/>
  <c r="D65" i="14"/>
  <c r="J48" i="17"/>
  <c r="J49" i="17"/>
  <c r="J50" i="17"/>
  <c r="J51" i="17"/>
  <c r="J52" i="17"/>
  <c r="I48" i="17"/>
  <c r="I49" i="17"/>
  <c r="I50" i="17"/>
  <c r="I51" i="17"/>
  <c r="I52" i="17"/>
  <c r="H48" i="17"/>
  <c r="H49" i="17"/>
  <c r="H50" i="17"/>
  <c r="H51" i="17"/>
  <c r="H52" i="17"/>
  <c r="F55" i="17"/>
  <c r="F56" i="17"/>
  <c r="E55" i="17"/>
  <c r="E56" i="17"/>
  <c r="D55" i="17"/>
  <c r="D56" i="17"/>
  <c r="F54" i="17"/>
  <c r="E54" i="17"/>
  <c r="D54" i="17"/>
  <c r="T23" i="17"/>
  <c r="S23" i="17"/>
  <c r="Q23" i="17"/>
  <c r="J48" i="15"/>
  <c r="J49" i="15"/>
  <c r="J50" i="15"/>
  <c r="J51" i="15"/>
  <c r="J52" i="15"/>
  <c r="J55" i="15"/>
  <c r="J54" i="15"/>
  <c r="J56" i="15"/>
  <c r="I48" i="15"/>
  <c r="I49" i="15"/>
  <c r="I50" i="15"/>
  <c r="I51" i="15"/>
  <c r="I52" i="15"/>
  <c r="I55" i="15"/>
  <c r="I54" i="15"/>
  <c r="I56" i="15"/>
  <c r="H48" i="15"/>
  <c r="H49" i="15"/>
  <c r="H50" i="15"/>
  <c r="H51" i="15"/>
  <c r="H52" i="15"/>
  <c r="H55" i="15"/>
  <c r="H54" i="15"/>
  <c r="H56" i="15"/>
  <c r="F55" i="15"/>
  <c r="F56" i="15"/>
  <c r="E55" i="15"/>
  <c r="E56" i="15"/>
  <c r="D55" i="15"/>
  <c r="D56" i="15"/>
  <c r="F54" i="15"/>
  <c r="E54" i="15"/>
  <c r="D54" i="15"/>
  <c r="T21" i="15"/>
  <c r="S21" i="15"/>
  <c r="R21" i="15"/>
  <c r="Q21" i="15"/>
  <c r="T23" i="15"/>
  <c r="S23" i="15"/>
  <c r="R23" i="15"/>
  <c r="Q23" i="15"/>
  <c r="R21" i="25"/>
  <c r="S21" i="25"/>
  <c r="T21" i="25"/>
  <c r="Q21" i="25"/>
  <c r="J48" i="25"/>
  <c r="J49" i="25"/>
  <c r="J50" i="25"/>
  <c r="J51" i="25"/>
  <c r="J52" i="25"/>
  <c r="J55" i="25"/>
  <c r="J56" i="25"/>
  <c r="J54" i="25"/>
  <c r="I48" i="25"/>
  <c r="I49" i="25"/>
  <c r="I50" i="25"/>
  <c r="I51" i="25"/>
  <c r="I52" i="25"/>
  <c r="I55" i="25"/>
  <c r="I54" i="25"/>
  <c r="I56" i="25"/>
  <c r="H48" i="25"/>
  <c r="H49" i="25"/>
  <c r="H50" i="25"/>
  <c r="H51" i="25"/>
  <c r="H55" i="25"/>
  <c r="H52" i="25"/>
  <c r="F55" i="25"/>
  <c r="F56" i="25"/>
  <c r="E55" i="25"/>
  <c r="E56" i="25"/>
  <c r="D55" i="25"/>
  <c r="D56" i="25"/>
  <c r="F54" i="25"/>
  <c r="E54" i="25"/>
  <c r="D54" i="25"/>
  <c r="T23" i="25"/>
  <c r="S23" i="25"/>
  <c r="R23" i="25"/>
  <c r="Q23" i="25"/>
  <c r="R21" i="24"/>
  <c r="S21" i="24"/>
  <c r="Q21" i="24"/>
  <c r="J48" i="24"/>
  <c r="J49" i="24"/>
  <c r="J50" i="24"/>
  <c r="J51" i="24"/>
  <c r="J52" i="24"/>
  <c r="J55" i="24"/>
  <c r="J54" i="24"/>
  <c r="J56" i="24"/>
  <c r="I48" i="24"/>
  <c r="I49" i="24"/>
  <c r="I50" i="24"/>
  <c r="I51" i="24"/>
  <c r="I52" i="24"/>
  <c r="I55" i="24"/>
  <c r="I54" i="24"/>
  <c r="I56" i="24"/>
  <c r="H48" i="24"/>
  <c r="H49" i="24"/>
  <c r="H50" i="24"/>
  <c r="H51" i="24"/>
  <c r="H52" i="24"/>
  <c r="H55" i="24"/>
  <c r="H54" i="24"/>
  <c r="H56" i="24"/>
  <c r="F55" i="24"/>
  <c r="F56" i="24"/>
  <c r="E55" i="24"/>
  <c r="E56" i="24"/>
  <c r="D55" i="24"/>
  <c r="D56" i="24"/>
  <c r="F54" i="24"/>
  <c r="E54" i="24"/>
  <c r="D54" i="24"/>
  <c r="T21" i="24"/>
  <c r="T23" i="24"/>
  <c r="S23" i="24"/>
  <c r="R23" i="24"/>
  <c r="Q23" i="24"/>
  <c r="J48" i="23"/>
  <c r="J49" i="23"/>
  <c r="J50" i="23"/>
  <c r="J51" i="23"/>
  <c r="J52" i="23"/>
  <c r="I48" i="23"/>
  <c r="I49" i="23"/>
  <c r="I50" i="23"/>
  <c r="I51" i="23"/>
  <c r="I52" i="23"/>
  <c r="H48" i="23"/>
  <c r="H49" i="23"/>
  <c r="H50" i="23"/>
  <c r="H51" i="23"/>
  <c r="H52" i="23"/>
  <c r="F55" i="23"/>
  <c r="F56" i="23"/>
  <c r="E55" i="23"/>
  <c r="E56" i="23"/>
  <c r="D55" i="23"/>
  <c r="D56" i="23"/>
  <c r="F54" i="23"/>
  <c r="E54" i="23"/>
  <c r="D54" i="23"/>
  <c r="S23" i="23"/>
  <c r="R23" i="23"/>
  <c r="J48" i="22"/>
  <c r="J49" i="22"/>
  <c r="J50" i="22"/>
  <c r="J51" i="22"/>
  <c r="J52" i="22"/>
  <c r="J55" i="22"/>
  <c r="J54" i="22"/>
  <c r="J56" i="22"/>
  <c r="I48" i="22"/>
  <c r="I49" i="22"/>
  <c r="I50" i="22"/>
  <c r="I51" i="22"/>
  <c r="I52" i="22"/>
  <c r="I55" i="22"/>
  <c r="I54" i="22"/>
  <c r="I56" i="22"/>
  <c r="H48" i="22"/>
  <c r="H49" i="22"/>
  <c r="H50" i="22"/>
  <c r="H51" i="22"/>
  <c r="H52" i="22"/>
  <c r="H55" i="22"/>
  <c r="H54" i="22"/>
  <c r="H56" i="22"/>
  <c r="F55" i="22"/>
  <c r="F56" i="22"/>
  <c r="E55" i="22"/>
  <c r="E56" i="22"/>
  <c r="D55" i="22"/>
  <c r="D56" i="22"/>
  <c r="F54" i="22"/>
  <c r="E54" i="22"/>
  <c r="D54" i="22"/>
  <c r="T21" i="22"/>
  <c r="S21" i="22"/>
  <c r="R21" i="22"/>
  <c r="Q21" i="22"/>
  <c r="T23" i="22"/>
  <c r="S23" i="22"/>
  <c r="R23" i="22"/>
  <c r="Q23" i="22"/>
  <c r="J48" i="21"/>
  <c r="J49" i="21"/>
  <c r="J50" i="21"/>
  <c r="J51" i="21"/>
  <c r="J52" i="21"/>
  <c r="J55" i="21"/>
  <c r="J54" i="21"/>
  <c r="J56" i="21"/>
  <c r="I48" i="21"/>
  <c r="I49" i="21"/>
  <c r="I50" i="21"/>
  <c r="I51" i="21"/>
  <c r="I52" i="21"/>
  <c r="I55" i="21"/>
  <c r="I54" i="21"/>
  <c r="I56" i="21"/>
  <c r="H48" i="21"/>
  <c r="H49" i="21"/>
  <c r="H50" i="21"/>
  <c r="H51" i="21"/>
  <c r="H52" i="21"/>
  <c r="H55" i="21"/>
  <c r="H54" i="21"/>
  <c r="H56" i="21"/>
  <c r="F55" i="21"/>
  <c r="F56" i="21"/>
  <c r="E55" i="21"/>
  <c r="E56" i="21"/>
  <c r="D55" i="21"/>
  <c r="D56" i="21"/>
  <c r="F54" i="21"/>
  <c r="E54" i="21"/>
  <c r="D54" i="21"/>
  <c r="T21" i="21"/>
  <c r="S21" i="21"/>
  <c r="R21" i="21"/>
  <c r="Q21" i="21"/>
  <c r="T23" i="21"/>
  <c r="S23" i="21"/>
  <c r="R23" i="21"/>
  <c r="Q23" i="21"/>
  <c r="J48" i="20"/>
  <c r="J49" i="20"/>
  <c r="J50" i="20"/>
  <c r="J51" i="20"/>
  <c r="J52" i="20"/>
  <c r="J55" i="20"/>
  <c r="J54" i="20"/>
  <c r="J56" i="20"/>
  <c r="I48" i="20"/>
  <c r="I49" i="20"/>
  <c r="I50" i="20"/>
  <c r="I51" i="20"/>
  <c r="I52" i="20"/>
  <c r="I55" i="20"/>
  <c r="I54" i="20"/>
  <c r="I56" i="20"/>
  <c r="H48" i="20"/>
  <c r="H49" i="20"/>
  <c r="H50" i="20"/>
  <c r="H51" i="20"/>
  <c r="H52" i="20"/>
  <c r="H55" i="20"/>
  <c r="H54" i="20"/>
  <c r="H56" i="20"/>
  <c r="F55" i="20"/>
  <c r="F56" i="20"/>
  <c r="E55" i="20"/>
  <c r="E56" i="20"/>
  <c r="D55" i="20"/>
  <c r="D56" i="20"/>
  <c r="F54" i="20"/>
  <c r="E54" i="20"/>
  <c r="D54" i="20"/>
  <c r="T21" i="20"/>
  <c r="S21" i="20"/>
  <c r="R21" i="20"/>
  <c r="Q21" i="20"/>
  <c r="T23" i="20"/>
  <c r="S23" i="20"/>
  <c r="R23" i="20"/>
  <c r="Q23" i="20"/>
  <c r="J48" i="14"/>
  <c r="J49" i="14"/>
  <c r="J50" i="14"/>
  <c r="J51" i="14"/>
  <c r="J52" i="14"/>
  <c r="J55" i="14"/>
  <c r="J54" i="14"/>
  <c r="J56" i="14"/>
  <c r="I48" i="14"/>
  <c r="I49" i="14"/>
  <c r="I50" i="14"/>
  <c r="I51" i="14"/>
  <c r="I52" i="14"/>
  <c r="I55" i="14"/>
  <c r="I54" i="14"/>
  <c r="I56" i="14"/>
  <c r="H48" i="14"/>
  <c r="H49" i="14"/>
  <c r="H50" i="14"/>
  <c r="H51" i="14"/>
  <c r="H52" i="14"/>
  <c r="H55" i="14"/>
  <c r="H54" i="14"/>
  <c r="H56" i="14"/>
  <c r="F55" i="14"/>
  <c r="F56" i="14"/>
  <c r="E55" i="14"/>
  <c r="E56" i="14"/>
  <c r="D55" i="14"/>
  <c r="D56" i="14"/>
  <c r="F54" i="14"/>
  <c r="E54" i="14"/>
  <c r="D54" i="14"/>
  <c r="T23" i="14"/>
  <c r="S23" i="14"/>
  <c r="R23" i="14"/>
  <c r="Q23" i="14"/>
  <c r="I66" i="15"/>
  <c r="I67" i="15"/>
  <c r="J65" i="15"/>
  <c r="J67" i="15"/>
  <c r="O8" i="11"/>
  <c r="P8" i="11"/>
  <c r="O7" i="11"/>
  <c r="P7" i="11"/>
  <c r="O6" i="11"/>
  <c r="P6" i="11"/>
  <c r="O42" i="11"/>
  <c r="O44" i="11"/>
  <c r="O17" i="11"/>
  <c r="P4" i="11"/>
  <c r="O9" i="11"/>
  <c r="O2" i="11"/>
  <c r="O4" i="11"/>
  <c r="O5" i="11"/>
  <c r="P2" i="11"/>
  <c r="O12" i="11"/>
  <c r="O16" i="11"/>
  <c r="P3" i="11"/>
  <c r="O19" i="11"/>
  <c r="O15" i="11"/>
  <c r="O18" i="11"/>
  <c r="O39" i="11"/>
  <c r="O14" i="11"/>
  <c r="O27" i="11"/>
  <c r="O28" i="11"/>
  <c r="O37" i="11"/>
  <c r="O29" i="11"/>
  <c r="H56" i="11"/>
  <c r="P9" i="11"/>
  <c r="J56" i="11"/>
  <c r="O3" i="11"/>
  <c r="I54" i="11"/>
  <c r="I56" i="11"/>
  <c r="R47" i="11"/>
  <c r="S47" i="11"/>
  <c r="Q47" i="11"/>
  <c r="Q21" i="11"/>
  <c r="T21" i="11"/>
  <c r="S21" i="11"/>
  <c r="R21" i="11"/>
  <c r="Q64" i="25"/>
  <c r="Q66" i="25"/>
  <c r="H54" i="25"/>
  <c r="H56" i="25"/>
  <c r="H65" i="24"/>
  <c r="H67" i="24"/>
  <c r="Q64" i="31"/>
  <c r="Q66" i="31"/>
  <c r="O66" i="17"/>
  <c r="Q65" i="17"/>
  <c r="Q64" i="17"/>
  <c r="O75" i="17"/>
  <c r="O76" i="17"/>
  <c r="O74" i="17"/>
  <c r="J66" i="17"/>
  <c r="I66" i="17"/>
  <c r="H66" i="17"/>
  <c r="J65" i="17"/>
  <c r="I65" i="17"/>
  <c r="H65" i="17"/>
  <c r="H55" i="17"/>
  <c r="J55" i="17"/>
  <c r="I55" i="17"/>
  <c r="J54" i="17"/>
  <c r="J56" i="17"/>
  <c r="I54" i="17"/>
  <c r="I56" i="17"/>
  <c r="H54" i="17"/>
  <c r="H56" i="17"/>
  <c r="O42" i="17"/>
  <c r="S53" i="17"/>
  <c r="O44" i="17"/>
  <c r="O37" i="17"/>
  <c r="O39" i="17"/>
  <c r="O38" i="17"/>
  <c r="O32" i="17"/>
  <c r="O34" i="17"/>
  <c r="O33" i="17"/>
  <c r="O27" i="17"/>
  <c r="O29" i="17"/>
  <c r="O28" i="17"/>
  <c r="R47" i="17"/>
  <c r="S47" i="17"/>
  <c r="Q47" i="17"/>
  <c r="O43" i="17"/>
  <c r="O24" i="17"/>
  <c r="O22" i="17"/>
  <c r="O23" i="17"/>
  <c r="O17" i="17"/>
  <c r="O12" i="17"/>
  <c r="O13" i="17"/>
  <c r="O14" i="17"/>
  <c r="O19" i="17"/>
  <c r="O15" i="17"/>
  <c r="O16" i="17"/>
  <c r="O18" i="17"/>
  <c r="P6" i="17"/>
  <c r="P8" i="17"/>
  <c r="P9" i="17"/>
  <c r="P7" i="17"/>
  <c r="S5" i="17"/>
  <c r="P3" i="17"/>
  <c r="O9" i="17"/>
  <c r="O6" i="17"/>
  <c r="P4" i="17"/>
  <c r="O7" i="17"/>
  <c r="P5" i="17"/>
  <c r="O2" i="17"/>
  <c r="O3" i="17"/>
  <c r="O4" i="17"/>
  <c r="O5" i="17"/>
  <c r="P2" i="17"/>
  <c r="O8" i="17"/>
  <c r="N66" i="6"/>
  <c r="I67" i="6"/>
  <c r="J65" i="6"/>
  <c r="J67" i="6"/>
  <c r="Q64" i="6"/>
  <c r="Q66" i="6"/>
  <c r="O27" i="6"/>
  <c r="O28" i="6"/>
  <c r="O32" i="6"/>
  <c r="O33" i="6"/>
  <c r="O38" i="6"/>
  <c r="S51" i="6"/>
  <c r="R51" i="6"/>
  <c r="Q51" i="6"/>
  <c r="O29" i="6"/>
  <c r="O42" i="6"/>
  <c r="O43" i="6"/>
  <c r="Q64" i="11"/>
  <c r="Q66" i="11"/>
  <c r="H65" i="11"/>
  <c r="J66" i="11"/>
  <c r="J67" i="11"/>
  <c r="I66" i="11"/>
  <c r="I67" i="11"/>
  <c r="H66" i="11"/>
  <c r="H67" i="11"/>
  <c r="J65" i="13"/>
  <c r="J67" i="13"/>
  <c r="Q64" i="14"/>
  <c r="Q66" i="14"/>
  <c r="J65" i="14"/>
  <c r="J67" i="14"/>
  <c r="I65" i="14"/>
  <c r="I67" i="14"/>
  <c r="H65" i="14"/>
  <c r="H67" i="14"/>
  <c r="I65" i="26"/>
  <c r="I67" i="26"/>
  <c r="H66" i="26"/>
  <c r="H67" i="26"/>
  <c r="J67" i="26"/>
  <c r="Q64" i="23"/>
  <c r="O74" i="23"/>
  <c r="J66" i="23"/>
  <c r="J65" i="23"/>
  <c r="I66" i="23"/>
  <c r="O42" i="23"/>
  <c r="O37" i="23"/>
  <c r="O38" i="23"/>
  <c r="O32" i="23"/>
  <c r="I54" i="23"/>
  <c r="O66" i="23"/>
  <c r="H65" i="23"/>
  <c r="N75" i="23"/>
  <c r="N76" i="23"/>
  <c r="O75" i="23"/>
  <c r="O76" i="23"/>
  <c r="J54" i="23"/>
  <c r="I65" i="23"/>
  <c r="Q65" i="23"/>
  <c r="J55" i="23"/>
  <c r="J56" i="23"/>
  <c r="H55" i="23"/>
  <c r="H66" i="23"/>
  <c r="I55" i="23"/>
  <c r="O33" i="23"/>
  <c r="O34" i="23"/>
  <c r="O44" i="23"/>
  <c r="O43" i="23"/>
  <c r="O39" i="23"/>
  <c r="H54" i="23"/>
  <c r="O29" i="23"/>
  <c r="O27" i="23"/>
  <c r="O28" i="23"/>
  <c r="O22" i="23"/>
  <c r="O24" i="23"/>
  <c r="O23" i="23"/>
  <c r="S45" i="23"/>
  <c r="O16" i="23"/>
  <c r="R16" i="23"/>
  <c r="O15" i="23"/>
  <c r="O13" i="23"/>
  <c r="O17" i="23"/>
  <c r="O12" i="23"/>
  <c r="O19" i="23"/>
  <c r="O14" i="23"/>
  <c r="O18" i="23"/>
  <c r="P6" i="23"/>
  <c r="P7" i="23"/>
  <c r="P8" i="23"/>
  <c r="P9" i="23"/>
  <c r="P4" i="23"/>
  <c r="O7" i="23"/>
  <c r="P5" i="23"/>
  <c r="O8" i="23"/>
  <c r="O9" i="23"/>
  <c r="O2" i="23"/>
  <c r="O3" i="23"/>
  <c r="O4" i="23"/>
  <c r="O5" i="23"/>
  <c r="P3" i="23"/>
  <c r="O6" i="23"/>
  <c r="P2" i="23"/>
  <c r="Q65" i="20"/>
  <c r="O74" i="20"/>
  <c r="Q64" i="20"/>
  <c r="Q66" i="20"/>
  <c r="O66" i="20"/>
  <c r="O75" i="20"/>
  <c r="O76" i="20"/>
  <c r="H65" i="20"/>
  <c r="H67" i="20"/>
  <c r="J66" i="20"/>
  <c r="I66" i="20"/>
  <c r="J65" i="20"/>
  <c r="J67" i="20"/>
  <c r="I65" i="20"/>
  <c r="I67" i="20"/>
  <c r="Q66" i="23"/>
  <c r="Q66" i="17"/>
  <c r="J67" i="17"/>
  <c r="H67" i="17"/>
  <c r="I67" i="17"/>
  <c r="S51" i="17"/>
  <c r="R51" i="17"/>
  <c r="Q51" i="17"/>
  <c r="R53" i="17"/>
  <c r="S49" i="17"/>
  <c r="R49" i="17"/>
  <c r="Q49" i="17"/>
  <c r="Q53" i="17"/>
  <c r="Q45" i="17"/>
  <c r="S45" i="17"/>
  <c r="R45" i="17"/>
  <c r="R21" i="17"/>
  <c r="S21" i="17"/>
  <c r="Q21" i="17"/>
  <c r="T21" i="17"/>
  <c r="Q5" i="17"/>
  <c r="R5" i="17"/>
  <c r="Q2" i="17"/>
  <c r="O10" i="17"/>
  <c r="S2" i="17"/>
  <c r="R2" i="17"/>
  <c r="S4" i="17"/>
  <c r="R4" i="17"/>
  <c r="P10" i="17"/>
  <c r="Q4" i="17"/>
  <c r="R53" i="6"/>
  <c r="Q53" i="6"/>
  <c r="S53" i="6"/>
  <c r="R49" i="6"/>
  <c r="Q49" i="6"/>
  <c r="S49" i="6"/>
  <c r="R47" i="6"/>
  <c r="Q47" i="6"/>
  <c r="S47" i="6"/>
  <c r="J67" i="23"/>
  <c r="I67" i="23"/>
  <c r="I56" i="23"/>
  <c r="H56" i="23"/>
  <c r="S51" i="23"/>
  <c r="R51" i="23"/>
  <c r="Q51" i="23"/>
  <c r="S53" i="23"/>
  <c r="R53" i="23"/>
  <c r="Q53" i="23"/>
  <c r="S49" i="23"/>
  <c r="Q49" i="23"/>
  <c r="R49" i="23"/>
  <c r="H67" i="23"/>
  <c r="S4" i="23"/>
  <c r="R4" i="23"/>
  <c r="Q4" i="23"/>
  <c r="S5" i="23"/>
  <c r="R5" i="23"/>
  <c r="Q5" i="23"/>
  <c r="S2" i="23"/>
  <c r="R2" i="23"/>
  <c r="Q2" i="23"/>
  <c r="R47" i="23"/>
  <c r="S47" i="23"/>
  <c r="Q47" i="23"/>
  <c r="Q45" i="23"/>
  <c r="R45" i="23"/>
  <c r="Q16" i="23"/>
  <c r="T16" i="23"/>
  <c r="S16" i="23"/>
  <c r="R14" i="23"/>
  <c r="S14" i="23"/>
  <c r="T14" i="23"/>
  <c r="Q14" i="23"/>
  <c r="Q17" i="23"/>
  <c r="R17" i="23"/>
  <c r="S17" i="23"/>
  <c r="T17" i="23"/>
  <c r="S13" i="23"/>
  <c r="T13" i="23"/>
  <c r="R13" i="23"/>
  <c r="Q13" i="23"/>
  <c r="Q15" i="23"/>
  <c r="S15" i="23"/>
  <c r="R15" i="23"/>
  <c r="T15" i="23"/>
  <c r="R19" i="23"/>
  <c r="Q19" i="23"/>
  <c r="S19" i="23"/>
  <c r="T19" i="23"/>
  <c r="Q12" i="23"/>
  <c r="R12" i="23"/>
  <c r="S12" i="23"/>
  <c r="T12" i="23"/>
  <c r="S18" i="23"/>
  <c r="T18" i="23"/>
  <c r="Q18" i="23"/>
  <c r="R18" i="23"/>
  <c r="O10" i="23"/>
  <c r="P10" i="23"/>
  <c r="T21" i="23"/>
  <c r="S21" i="23"/>
  <c r="R21" i="23"/>
  <c r="Q21" i="23"/>
</calcChain>
</file>

<file path=xl/sharedStrings.xml><?xml version="1.0" encoding="utf-8"?>
<sst xmlns="http://schemas.openxmlformats.org/spreadsheetml/2006/main" count="2188" uniqueCount="87">
  <si>
    <t>kform</t>
  </si>
  <si>
    <t>CLp</t>
  </si>
  <si>
    <t>Clrapid</t>
  </si>
  <si>
    <t>ssr</t>
  </si>
  <si>
    <t>ID</t>
  </si>
  <si>
    <t>mu</t>
  </si>
  <si>
    <t>sigma</t>
  </si>
  <si>
    <t>sig2</t>
  </si>
  <si>
    <t>bestpar</t>
  </si>
  <si>
    <t>LL</t>
  </si>
  <si>
    <t>stat</t>
  </si>
  <si>
    <t>day</t>
  </si>
  <si>
    <t>all</t>
  </si>
  <si>
    <t>day 1</t>
  </si>
  <si>
    <t>day 5</t>
  </si>
  <si>
    <t>weight</t>
  </si>
  <si>
    <t>% acc</t>
  </si>
  <si>
    <t>1/exp(-0.5*AIC)</t>
  </si>
  <si>
    <t>all chain 1</t>
  </si>
  <si>
    <t>all chain 2</t>
  </si>
  <si>
    <t>day 2</t>
  </si>
  <si>
    <t>day 3</t>
  </si>
  <si>
    <t>day1</t>
  </si>
  <si>
    <t>day2</t>
  </si>
  <si>
    <t>day3</t>
  </si>
  <si>
    <t>day4</t>
  </si>
  <si>
    <t>day5</t>
  </si>
  <si>
    <t>cv</t>
  </si>
  <si>
    <t>all chain 3</t>
  </si>
  <si>
    <t>all chain 4</t>
  </si>
  <si>
    <t>MLE</t>
  </si>
  <si>
    <t>MEL</t>
  </si>
  <si>
    <t>day 1 notes</t>
  </si>
  <si>
    <t xml:space="preserve">day 4 </t>
  </si>
  <si>
    <t>SA OLS</t>
  </si>
  <si>
    <t>SA MLE</t>
  </si>
  <si>
    <t>wtd. Avg. day 5</t>
  </si>
  <si>
    <t>n</t>
  </si>
  <si>
    <t>k</t>
  </si>
  <si>
    <t>weighted mu, unwweighted sigma &amp; cv</t>
  </si>
  <si>
    <t>SA AUC</t>
  </si>
  <si>
    <t>mean</t>
  </si>
  <si>
    <t>std</t>
  </si>
  <si>
    <t>avg</t>
  </si>
  <si>
    <t>AIC ols</t>
  </si>
  <si>
    <t>H</t>
  </si>
  <si>
    <t>fit day 2</t>
  </si>
  <si>
    <t>fit day 3</t>
  </si>
  <si>
    <t>fit day 4</t>
  </si>
  <si>
    <t>Clrapic</t>
  </si>
  <si>
    <t>ss_best</t>
  </si>
  <si>
    <t>LL_best</t>
  </si>
  <si>
    <t>fit_q50</t>
  </si>
  <si>
    <t>med_par</t>
  </si>
  <si>
    <t>ID-111422</t>
  </si>
  <si>
    <t>ID-111522</t>
  </si>
  <si>
    <t>bestp_all</t>
  </si>
  <si>
    <t>bestss_all</t>
  </si>
  <si>
    <t>Pfit4$par</t>
  </si>
  <si>
    <t>auc_choice_all</t>
  </si>
  <si>
    <t>partial wgts</t>
  </si>
  <si>
    <t>refined</t>
  </si>
  <si>
    <t>refined alc var</t>
  </si>
  <si>
    <t>SA alc var</t>
  </si>
  <si>
    <t>SA</t>
  </si>
  <si>
    <t>SA akc var</t>
  </si>
  <si>
    <t>SA var alc</t>
  </si>
  <si>
    <t>bestp_1ll</t>
  </si>
  <si>
    <t>auc_choice</t>
  </si>
  <si>
    <t>SA var akc</t>
  </si>
  <si>
    <t>SA var lac</t>
  </si>
  <si>
    <t>AUC EtOH</t>
  </si>
  <si>
    <t>AUC PEth</t>
  </si>
  <si>
    <t>cv%</t>
  </si>
  <si>
    <t>Aim1</t>
  </si>
  <si>
    <t>h1157</t>
  </si>
  <si>
    <t>Pstart</t>
  </si>
  <si>
    <t>AUC - baseline</t>
  </si>
  <si>
    <t>fit day 1</t>
  </si>
  <si>
    <t>fit day 5</t>
  </si>
  <si>
    <t>use LL</t>
  </si>
  <si>
    <t>57.11%%</t>
  </si>
  <si>
    <t>done062923</t>
  </si>
  <si>
    <t>median alcohol fits</t>
  </si>
  <si>
    <t>daily alcohol fits</t>
  </si>
  <si>
    <t>geomean</t>
  </si>
  <si>
    <t>median alcohol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</si>
</sst>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"/>
    <numFmt numFmtId="166" formatCode="0.000"/>
    <numFmt numFmtId="167" formatCode="0.0%"/>
    <numFmt numFmtId="168" formatCode="#,##0.000"/>
  </numFmts>
  <fonts count="1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Lucida Grande"/>
      <family val="2"/>
    </font>
    <font>
      <b/>
      <sz val="11"/>
      <color rgb="FF000000"/>
      <name val="Lucida Grande"/>
      <family val="2"/>
    </font>
    <font>
      <sz val="12"/>
      <color theme="0" tint="-0.14999847407452621"/>
      <name val="Calibri"/>
      <family val="2"/>
      <scheme val="minor"/>
    </font>
    <font>
      <sz val="11"/>
      <color theme="0" tint="-0.14999847407452621"/>
      <name val="Lucida Grande"/>
      <family val="2"/>
    </font>
    <font>
      <sz val="11"/>
      <color theme="1"/>
      <name val="Lucida Grande"/>
      <family val="2"/>
    </font>
    <font>
      <sz val="11"/>
      <color rgb="FFFFFFFF"/>
      <name val="Lucida Grande"/>
      <family val="2"/>
    </font>
    <font>
      <sz val="11"/>
      <color rgb="FFE6E1DC"/>
      <name val="Lucida Grande"/>
      <family val="2"/>
    </font>
    <font>
      <b/>
      <sz val="11"/>
      <color theme="1"/>
      <name val="Lucida Grande"/>
      <family val="2"/>
    </font>
    <font>
      <sz val="11"/>
      <color rgb="FF333333"/>
      <name val="Lucida Grande"/>
      <family val="2"/>
    </font>
    <font>
      <sz val="11"/>
      <color rgb="FF404040"/>
      <name val="Lucida Grande"/>
      <family val="2"/>
    </font>
    <font>
      <sz val="12"/>
      <color theme="4" tint="0.59999389629810485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1" xfId="0" applyBorder="1"/>
    <xf numFmtId="164" fontId="0" fillId="0" borderId="0" xfId="0" applyNumberFormat="1"/>
    <xf numFmtId="0" fontId="1" fillId="0" borderId="0" xfId="0" applyFont="1"/>
    <xf numFmtId="10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164" fontId="0" fillId="2" borderId="0" xfId="0" applyNumberFormat="1" applyFill="1"/>
    <xf numFmtId="164" fontId="0" fillId="0" borderId="5" xfId="0" applyNumberFormat="1" applyBorder="1"/>
    <xf numFmtId="164" fontId="0" fillId="0" borderId="0" xfId="0" applyNumberFormat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0" xfId="0" applyFill="1"/>
    <xf numFmtId="164" fontId="0" fillId="3" borderId="0" xfId="0" applyNumberFormat="1" applyFill="1"/>
    <xf numFmtId="164" fontId="0" fillId="3" borderId="8" xfId="0" applyNumberFormat="1" applyFill="1" applyBorder="1"/>
    <xf numFmtId="165" fontId="0" fillId="0" borderId="0" xfId="0" applyNumberFormat="1"/>
    <xf numFmtId="164" fontId="0" fillId="0" borderId="3" xfId="0" applyNumberFormat="1" applyBorder="1"/>
    <xf numFmtId="0" fontId="0" fillId="3" borderId="6" xfId="0" applyFill="1" applyBorder="1"/>
    <xf numFmtId="0" fontId="0" fillId="3" borderId="7" xfId="0" applyFill="1" applyBorder="1"/>
    <xf numFmtId="164" fontId="0" fillId="4" borderId="3" xfId="0" applyNumberFormat="1" applyFill="1" applyBorder="1"/>
    <xf numFmtId="164" fontId="0" fillId="4" borderId="6" xfId="0" applyNumberFormat="1" applyFill="1" applyBorder="1"/>
    <xf numFmtId="164" fontId="0" fillId="4" borderId="0" xfId="0" applyNumberFormat="1" applyFill="1"/>
    <xf numFmtId="0" fontId="0" fillId="4" borderId="0" xfId="0" applyFill="1"/>
    <xf numFmtId="164" fontId="0" fillId="4" borderId="8" xfId="0" applyNumberFormat="1" applyFill="1" applyBorder="1"/>
    <xf numFmtId="0" fontId="0" fillId="5" borderId="2" xfId="0" applyFill="1" applyBorder="1"/>
    <xf numFmtId="0" fontId="0" fillId="5" borderId="6" xfId="0" applyFill="1" applyBorder="1"/>
    <xf numFmtId="0" fontId="0" fillId="5" borderId="7" xfId="0" applyFill="1" applyBorder="1"/>
    <xf numFmtId="0" fontId="0" fillId="3" borderId="2" xfId="0" applyFill="1" applyBorder="1"/>
    <xf numFmtId="164" fontId="0" fillId="3" borderId="3" xfId="0" applyNumberFormat="1" applyFill="1" applyBorder="1"/>
    <xf numFmtId="164" fontId="0" fillId="3" borderId="0" xfId="0" applyNumberFormat="1" applyFill="1" applyAlignment="1">
      <alignment horizontal="right"/>
    </xf>
    <xf numFmtId="164" fontId="0" fillId="6" borderId="3" xfId="0" applyNumberFormat="1" applyFill="1" applyBorder="1"/>
    <xf numFmtId="164" fontId="0" fillId="6" borderId="0" xfId="0" applyNumberFormat="1" applyFill="1"/>
    <xf numFmtId="0" fontId="0" fillId="6" borderId="0" xfId="0" applyFill="1"/>
    <xf numFmtId="9" fontId="0" fillId="6" borderId="8" xfId="1" applyFont="1" applyFill="1" applyBorder="1"/>
    <xf numFmtId="0" fontId="4" fillId="0" borderId="0" xfId="0" applyFont="1"/>
    <xf numFmtId="0" fontId="5" fillId="0" borderId="0" xfId="0" applyFont="1"/>
    <xf numFmtId="166" fontId="0" fillId="2" borderId="5" xfId="0" applyNumberFormat="1" applyFill="1" applyBorder="1"/>
    <xf numFmtId="2" fontId="0" fillId="3" borderId="8" xfId="0" applyNumberForma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1" fontId="0" fillId="0" borderId="14" xfId="0" applyNumberFormat="1" applyBorder="1"/>
    <xf numFmtId="0" fontId="0" fillId="0" borderId="14" xfId="0" applyBorder="1" applyAlignment="1">
      <alignment horizontal="right"/>
    </xf>
    <xf numFmtId="10" fontId="0" fillId="0" borderId="8" xfId="0" applyNumberFormat="1" applyBorder="1"/>
    <xf numFmtId="164" fontId="0" fillId="0" borderId="8" xfId="0" applyNumberFormat="1" applyBorder="1"/>
    <xf numFmtId="164" fontId="0" fillId="0" borderId="14" xfId="0" applyNumberFormat="1" applyBorder="1"/>
    <xf numFmtId="11" fontId="0" fillId="0" borderId="8" xfId="0" applyNumberFormat="1" applyBorder="1"/>
    <xf numFmtId="14" fontId="0" fillId="0" borderId="0" xfId="0" applyNumberFormat="1"/>
    <xf numFmtId="0" fontId="6" fillId="0" borderId="0" xfId="0" applyFont="1"/>
    <xf numFmtId="164" fontId="6" fillId="0" borderId="0" xfId="0" applyNumberFormat="1" applyFont="1"/>
    <xf numFmtId="0" fontId="6" fillId="0" borderId="14" xfId="0" applyFont="1" applyBorder="1"/>
    <xf numFmtId="0" fontId="8" fillId="0" borderId="0" xfId="0" applyFont="1"/>
    <xf numFmtId="0" fontId="8" fillId="0" borderId="14" xfId="0" applyFont="1" applyBorder="1"/>
    <xf numFmtId="0" fontId="9" fillId="0" borderId="0" xfId="0" applyFont="1"/>
    <xf numFmtId="0" fontId="10" fillId="0" borderId="0" xfId="0" applyFont="1"/>
    <xf numFmtId="11" fontId="8" fillId="0" borderId="0" xfId="0" applyNumberFormat="1" applyFont="1"/>
    <xf numFmtId="0" fontId="11" fillId="0" borderId="0" xfId="0" applyFont="1"/>
    <xf numFmtId="0" fontId="0" fillId="5" borderId="4" xfId="0" applyFill="1" applyBorder="1"/>
    <xf numFmtId="0" fontId="0" fillId="5" borderId="5" xfId="0" applyFill="1" applyBorder="1"/>
    <xf numFmtId="0" fontId="0" fillId="5" borderId="9" xfId="0" applyFill="1" applyBorder="1"/>
    <xf numFmtId="0" fontId="7" fillId="0" borderId="0" xfId="0" applyFont="1"/>
    <xf numFmtId="167" fontId="0" fillId="0" borderId="0" xfId="1" applyNumberFormat="1" applyFont="1"/>
    <xf numFmtId="166" fontId="0" fillId="0" borderId="0" xfId="0" applyNumberFormat="1"/>
    <xf numFmtId="0" fontId="0" fillId="0" borderId="4" xfId="0" applyBorder="1"/>
    <xf numFmtId="168" fontId="0" fillId="5" borderId="2" xfId="0" applyNumberFormat="1" applyFill="1" applyBorder="1"/>
    <xf numFmtId="168" fontId="0" fillId="5" borderId="7" xfId="0" applyNumberFormat="1" applyFill="1" applyBorder="1"/>
    <xf numFmtId="0" fontId="12" fillId="0" borderId="0" xfId="0" applyFont="1"/>
    <xf numFmtId="0" fontId="13" fillId="0" borderId="0" xfId="0" applyFont="1"/>
    <xf numFmtId="11" fontId="13" fillId="0" borderId="0" xfId="0" applyNumberFormat="1" applyFont="1"/>
    <xf numFmtId="14" fontId="0" fillId="0" borderId="2" xfId="0" applyNumberFormat="1" applyBorder="1"/>
    <xf numFmtId="0" fontId="12" fillId="0" borderId="14" xfId="0" applyFont="1" applyBorder="1"/>
    <xf numFmtId="0" fontId="7" fillId="0" borderId="14" xfId="0" applyFont="1" applyBorder="1"/>
    <xf numFmtId="0" fontId="14" fillId="0" borderId="0" xfId="0" applyFont="1"/>
    <xf numFmtId="2" fontId="0" fillId="0" borderId="0" xfId="0" applyNumberFormat="1"/>
    <xf numFmtId="0" fontId="12" fillId="0" borderId="8" xfId="0" applyFont="1" applyBorder="1"/>
    <xf numFmtId="10" fontId="0" fillId="0" borderId="0" xfId="1" applyNumberFormat="1" applyFont="1" applyBorder="1"/>
    <xf numFmtId="11" fontId="13" fillId="0" borderId="14" xfId="0" applyNumberFormat="1" applyFont="1" applyBorder="1"/>
    <xf numFmtId="11" fontId="0" fillId="3" borderId="8" xfId="0" applyNumberFormat="1" applyFill="1" applyBorder="1"/>
    <xf numFmtId="0" fontId="1" fillId="0" borderId="14" xfId="0" applyFont="1" applyBorder="1"/>
    <xf numFmtId="166" fontId="0" fillId="2" borderId="0" xfId="0" applyNumberFormat="1" applyFill="1"/>
    <xf numFmtId="11" fontId="12" fillId="0" borderId="0" xfId="0" applyNumberFormat="1" applyFont="1"/>
    <xf numFmtId="3" fontId="0" fillId="5" borderId="9" xfId="0" applyNumberFormat="1" applyFill="1" applyBorder="1"/>
    <xf numFmtId="164" fontId="15" fillId="3" borderId="3" xfId="0" applyNumberFormat="1" applyFont="1" applyFill="1" applyBorder="1"/>
    <xf numFmtId="164" fontId="0" fillId="4" borderId="2" xfId="0" applyNumberFormat="1" applyFill="1" applyBorder="1"/>
    <xf numFmtId="164" fontId="0" fillId="4" borderId="4" xfId="0" applyNumberFormat="1" applyFill="1" applyBorder="1"/>
    <xf numFmtId="164" fontId="0" fillId="4" borderId="5" xfId="0" applyNumberFormat="1" applyFill="1" applyBorder="1"/>
    <xf numFmtId="0" fontId="0" fillId="4" borderId="6" xfId="0" applyFill="1" applyBorder="1"/>
    <xf numFmtId="0" fontId="0" fillId="4" borderId="5" xfId="0" applyFill="1" applyBorder="1"/>
    <xf numFmtId="164" fontId="0" fillId="4" borderId="7" xfId="0" applyNumberFormat="1" applyFill="1" applyBorder="1"/>
    <xf numFmtId="164" fontId="0" fillId="4" borderId="9" xfId="0" applyNumberFormat="1" applyFill="1" applyBorder="1"/>
    <xf numFmtId="11" fontId="0" fillId="0" borderId="3" xfId="0" applyNumberFormat="1" applyBorder="1"/>
    <xf numFmtId="11" fontId="0" fillId="0" borderId="0" xfId="0" applyNumberFormat="1" applyAlignment="1">
      <alignment horizontal="right"/>
    </xf>
    <xf numFmtId="164" fontId="0" fillId="6" borderId="4" xfId="0" applyNumberFormat="1" applyFill="1" applyBorder="1"/>
    <xf numFmtId="164" fontId="0" fillId="6" borderId="5" xfId="0" applyNumberFormat="1" applyFill="1" applyBorder="1"/>
    <xf numFmtId="0" fontId="0" fillId="6" borderId="5" xfId="0" applyFill="1" applyBorder="1"/>
    <xf numFmtId="9" fontId="0" fillId="6" borderId="9" xfId="1" applyFont="1" applyFill="1" applyBorder="1"/>
    <xf numFmtId="10" fontId="4" fillId="0" borderId="0" xfId="0" applyNumberFormat="1" applyFont="1"/>
    <xf numFmtId="0" fontId="0" fillId="3" borderId="8" xfId="0" applyFill="1" applyBorder="1"/>
    <xf numFmtId="164" fontId="15" fillId="3" borderId="0" xfId="0" applyNumberFormat="1" applyFont="1" applyFill="1" applyAlignment="1">
      <alignment horizontal="right"/>
    </xf>
    <xf numFmtId="10" fontId="6" fillId="0" borderId="0" xfId="0" applyNumberFormat="1" applyFont="1"/>
    <xf numFmtId="0" fontId="4" fillId="0" borderId="8" xfId="0" applyFont="1" applyBorder="1"/>
    <xf numFmtId="164" fontId="15" fillId="3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88900</xdr:rowOff>
    </xdr:to>
    <xdr:sp macro="" textlink="">
      <xdr:nvSpPr>
        <xdr:cNvPr id="4097" name="AutoShape 1">
          <a:extLst>
            <a:ext uri="{FF2B5EF4-FFF2-40B4-BE49-F238E27FC236}">
              <a16:creationId xmlns:a16="http://schemas.microsoft.com/office/drawing/2014/main" id="{48F21909-2625-091D-8F2A-AC1AFFE5700C}"/>
            </a:ext>
          </a:extLst>
        </xdr:cNvPr>
        <xdr:cNvSpPr>
          <a:spLocks noChangeAspect="1" noChangeArrowheads="1"/>
        </xdr:cNvSpPr>
      </xdr:nvSpPr>
      <xdr:spPr bwMode="auto">
        <a:xfrm>
          <a:off x="5651500" y="722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26</xdr:row>
      <xdr:rowOff>0</xdr:rowOff>
    </xdr:from>
    <xdr:to>
      <xdr:col>3</xdr:col>
      <xdr:colOff>304800</xdr:colOff>
      <xdr:row>27</xdr:row>
      <xdr:rowOff>101600</xdr:rowOff>
    </xdr:to>
    <xdr:sp macro="" textlink="">
      <xdr:nvSpPr>
        <xdr:cNvPr id="5121" name="AutoShape 1">
          <a:extLst>
            <a:ext uri="{FF2B5EF4-FFF2-40B4-BE49-F238E27FC236}">
              <a16:creationId xmlns:a16="http://schemas.microsoft.com/office/drawing/2014/main" id="{E683FB03-5249-5368-9177-41F0608EAF9E}"/>
            </a:ext>
          </a:extLst>
        </xdr:cNvPr>
        <xdr:cNvSpPr>
          <a:spLocks noChangeAspect="1" noChangeArrowheads="1"/>
        </xdr:cNvSpPr>
      </xdr:nvSpPr>
      <xdr:spPr bwMode="auto">
        <a:xfrm>
          <a:off x="2476500" y="535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2F90-6101-184C-84D3-93B0054D63A3}">
  <sheetPr codeName="Sheet1">
    <tabColor theme="5" tint="0.39997558519241921"/>
  </sheetPr>
  <dimension ref="A1:T67"/>
  <sheetViews>
    <sheetView topLeftCell="A39" workbookViewId="0">
      <selection activeCell="D59" sqref="D59:F63"/>
    </sheetView>
  </sheetViews>
  <sheetFormatPr baseColWidth="10" defaultRowHeight="16" x14ac:dyDescent="0.2"/>
  <cols>
    <col min="4" max="4" width="16.1640625" bestFit="1" customWidth="1"/>
    <col min="5" max="5" width="11.33203125" customWidth="1"/>
    <col min="6" max="6" width="10" customWidth="1"/>
    <col min="7" max="7" width="12" customWidth="1"/>
    <col min="9" max="9" width="12.1640625" bestFit="1" customWidth="1"/>
    <col min="11" max="11" width="9.83203125" customWidth="1"/>
    <col min="12" max="12" width="6.1640625" customWidth="1"/>
    <col min="13" max="13" width="13.33203125" bestFit="1" customWidth="1"/>
    <col min="14" max="14" width="12.1640625" bestFit="1" customWidth="1"/>
    <col min="15" max="15" width="11.1640625" customWidth="1"/>
    <col min="16" max="16" width="13.5" bestFit="1" customWidth="1"/>
    <col min="17" max="17" width="12.33203125" bestFit="1" customWidth="1"/>
    <col min="18" max="18" width="12" bestFit="1" customWidth="1"/>
  </cols>
  <sheetData>
    <row r="1" spans="1:20" ht="17" thickBot="1" x14ac:dyDescent="0.25">
      <c r="A1" s="54">
        <v>44981</v>
      </c>
      <c r="B1" t="s">
        <v>12</v>
      </c>
      <c r="C1" t="s">
        <v>10</v>
      </c>
      <c r="D1" t="s">
        <v>0</v>
      </c>
      <c r="E1" s="8" t="s">
        <v>1</v>
      </c>
      <c r="F1" s="8" t="s">
        <v>2</v>
      </c>
      <c r="G1" s="8" t="s">
        <v>7</v>
      </c>
      <c r="H1" s="8" t="s">
        <v>3</v>
      </c>
      <c r="I1" s="8" t="s">
        <v>16</v>
      </c>
      <c r="J1" s="8" t="s">
        <v>9</v>
      </c>
      <c r="K1" s="8" t="s">
        <v>44</v>
      </c>
      <c r="L1" s="8" t="s">
        <v>37</v>
      </c>
      <c r="M1" s="8" t="s">
        <v>38</v>
      </c>
      <c r="N1" s="8" t="s">
        <v>17</v>
      </c>
      <c r="O1" s="8" t="s">
        <v>15</v>
      </c>
      <c r="P1" s="8" t="s">
        <v>60</v>
      </c>
      <c r="Q1" t="s">
        <v>1</v>
      </c>
      <c r="R1" t="s">
        <v>2</v>
      </c>
      <c r="S1" t="s">
        <v>7</v>
      </c>
    </row>
    <row r="2" spans="1:20" x14ac:dyDescent="0.2">
      <c r="A2">
        <v>2000</v>
      </c>
      <c r="B2" t="s">
        <v>12</v>
      </c>
      <c r="C2" t="s">
        <v>56</v>
      </c>
      <c r="D2" s="73">
        <v>-3.5781000000000001</v>
      </c>
      <c r="E2" s="73">
        <v>-3.0419999999999998</v>
      </c>
      <c r="F2" s="73">
        <v>0.41</v>
      </c>
      <c r="G2" s="58"/>
      <c r="H2" s="74">
        <v>2.5420080000000001E-2</v>
      </c>
      <c r="K2" s="4">
        <f t="shared" ref="K2:K9" si="0">-2*LN(H2/L2) +2*M2</f>
        <v>18.314245031771073</v>
      </c>
      <c r="L2">
        <v>12</v>
      </c>
      <c r="M2">
        <v>3</v>
      </c>
      <c r="N2">
        <f t="shared" ref="N2:N9" si="1">1/EXP(-0.5*K2)</f>
        <v>9481.7342462436009</v>
      </c>
      <c r="O2">
        <f>N2/SUM(N$2:N$9)</f>
        <v>0.1336047960811792</v>
      </c>
      <c r="P2" s="43">
        <f>N2/(SUM(N$2:N$5))</f>
        <v>0.23973378347903873</v>
      </c>
      <c r="Q2" s="4">
        <f>$O2*D2+$O3*D3+$O4*D4+$O5*D5+$O6*D6+$O7*D7+$O8*D8+$O9*D9</f>
        <v>-4.3968015343739628</v>
      </c>
      <c r="R2" s="4">
        <f t="shared" ref="R2:S2" si="2">$O2*E2+$O3*E3+$O4*E4+$O5*E5+$O6*E6+$O7*E7+$O8*E8+$O9*E9</f>
        <v>-1.1999708158287767</v>
      </c>
      <c r="S2" s="4">
        <f t="shared" si="2"/>
        <v>-2.4239481288640587</v>
      </c>
      <c r="T2" s="4">
        <v>0.5</v>
      </c>
    </row>
    <row r="3" spans="1:20" x14ac:dyDescent="0.2">
      <c r="A3">
        <v>2000</v>
      </c>
      <c r="B3" t="s">
        <v>12</v>
      </c>
      <c r="C3" t="s">
        <v>57</v>
      </c>
      <c r="D3" s="73">
        <v>-3.9901</v>
      </c>
      <c r="E3" s="73">
        <v>0.54600000000000004</v>
      </c>
      <c r="F3" s="73">
        <v>-2.6779999999999999</v>
      </c>
      <c r="G3" s="58"/>
      <c r="H3" s="74">
        <v>1.8898020000000001E-2</v>
      </c>
      <c r="K3" s="4">
        <f t="shared" si="0"/>
        <v>18.90720954819443</v>
      </c>
      <c r="L3">
        <v>12</v>
      </c>
      <c r="M3">
        <v>3</v>
      </c>
      <c r="N3">
        <f t="shared" si="1"/>
        <v>12754.057995401225</v>
      </c>
      <c r="O3">
        <f t="shared" ref="O3:O9" si="3">N3/SUM(N$2:N$9)</f>
        <v>0.17971430894703599</v>
      </c>
      <c r="P3" s="44">
        <f t="shared" ref="P3:P4" si="4">N3/(SUM(N$2:N$5))</f>
        <v>0.32247039397459887</v>
      </c>
    </row>
    <row r="4" spans="1:20" x14ac:dyDescent="0.2">
      <c r="A4">
        <v>2000</v>
      </c>
      <c r="B4" t="s">
        <v>12</v>
      </c>
      <c r="C4" t="s">
        <v>58</v>
      </c>
      <c r="D4" s="73">
        <v>-3.9841760000000002</v>
      </c>
      <c r="E4" s="73">
        <v>-2.6400980000000001</v>
      </c>
      <c r="F4" s="73">
        <v>-2.334508</v>
      </c>
      <c r="G4" s="58"/>
      <c r="H4" s="74">
        <v>2.0912819999999999E-2</v>
      </c>
      <c r="K4" s="4">
        <f t="shared" si="0"/>
        <v>18.704599121442619</v>
      </c>
      <c r="L4">
        <v>12</v>
      </c>
      <c r="M4">
        <v>3</v>
      </c>
      <c r="N4">
        <f t="shared" si="1"/>
        <v>11525.296113974699</v>
      </c>
      <c r="O4">
        <f t="shared" si="3"/>
        <v>0.1624001260837738</v>
      </c>
      <c r="P4" s="44">
        <f t="shared" si="4"/>
        <v>0.29140268766908772</v>
      </c>
      <c r="Q4" s="4">
        <f>$P2*D2+$P3*D3+$P4*D4+$P5*D5</f>
        <v>-4.4336295795158129</v>
      </c>
      <c r="R4" s="4">
        <f t="shared" ref="R4:S4" si="5">$P2*E2+$P3*E3+$P4*E4+$P5*E5</f>
        <v>-1.8679938076956137</v>
      </c>
      <c r="S4" s="4">
        <f t="shared" si="5"/>
        <v>-2.0905749216918292</v>
      </c>
    </row>
    <row r="5" spans="1:20" ht="17" thickBot="1" x14ac:dyDescent="0.25">
      <c r="A5">
        <v>2000</v>
      </c>
      <c r="B5" t="s">
        <v>12</v>
      </c>
      <c r="C5" t="s">
        <v>59</v>
      </c>
      <c r="D5" s="73">
        <v>-7.7062999999999997</v>
      </c>
      <c r="E5" s="73">
        <v>-3.726</v>
      </c>
      <c r="F5" s="73">
        <v>-4.4059999999999997</v>
      </c>
      <c r="G5" s="58"/>
      <c r="H5" s="74">
        <v>4.1627989999999997E-2</v>
      </c>
      <c r="K5" s="4">
        <f t="shared" si="0"/>
        <v>17.327778302434961</v>
      </c>
      <c r="L5">
        <v>12</v>
      </c>
      <c r="M5">
        <v>3</v>
      </c>
      <c r="N5">
        <f t="shared" si="1"/>
        <v>5790.0091519732778</v>
      </c>
      <c r="O5">
        <f t="shared" si="3"/>
        <v>8.1585601533181465E-2</v>
      </c>
      <c r="P5" s="45">
        <f>N5/(SUM(N$2:N$5))</f>
        <v>0.14639313487727473</v>
      </c>
      <c r="Q5" s="4">
        <f>$P6*D6+$P7*D7+$P8*D8+$P9*D9</f>
        <v>-4.350439050552275</v>
      </c>
      <c r="R5" s="4">
        <f t="shared" ref="R5:S5" si="6">$P6*E6+$P7*E7+$P8*E8+$P9*E9</f>
        <v>-0.3590028786588792</v>
      </c>
      <c r="S5" s="4">
        <f t="shared" si="6"/>
        <v>-2.8436285616585475</v>
      </c>
    </row>
    <row r="6" spans="1:20" x14ac:dyDescent="0.2">
      <c r="A6">
        <v>2000</v>
      </c>
      <c r="B6" t="s">
        <v>12</v>
      </c>
      <c r="C6" t="s">
        <v>52</v>
      </c>
      <c r="D6" s="73">
        <v>-4.4336297439472698</v>
      </c>
      <c r="E6" s="73">
        <v>-1.8679939465967901</v>
      </c>
      <c r="F6" s="73">
        <v>-2.0905750231144502</v>
      </c>
      <c r="H6" s="2">
        <v>7.6947050000000003E-2</v>
      </c>
      <c r="I6" s="2"/>
      <c r="K6" s="4">
        <f t="shared" si="0"/>
        <v>16.099088811604624</v>
      </c>
      <c r="L6">
        <v>12</v>
      </c>
      <c r="M6">
        <v>3</v>
      </c>
      <c r="N6">
        <f t="shared" si="1"/>
        <v>3132.3675576679316</v>
      </c>
      <c r="O6">
        <f t="shared" si="3"/>
        <v>4.4137424433649694E-2</v>
      </c>
      <c r="P6" s="43">
        <f>N6/SUM(N$6:N$9)</f>
        <v>9.97016179267948E-2</v>
      </c>
    </row>
    <row r="7" spans="1:20" x14ac:dyDescent="0.2">
      <c r="A7">
        <v>2000</v>
      </c>
      <c r="B7" t="s">
        <v>12</v>
      </c>
      <c r="C7" t="s">
        <v>50</v>
      </c>
      <c r="D7" s="73">
        <v>-4.2541254188817401</v>
      </c>
      <c r="E7" s="73">
        <v>-0.163185768163575</v>
      </c>
      <c r="F7" s="73">
        <v>-2.94470866973698</v>
      </c>
      <c r="H7" s="74">
        <v>1.887925E-2</v>
      </c>
      <c r="K7" s="4">
        <f t="shared" si="0"/>
        <v>18.909196986836193</v>
      </c>
      <c r="L7">
        <v>12</v>
      </c>
      <c r="M7">
        <v>3</v>
      </c>
      <c r="N7">
        <f t="shared" si="1"/>
        <v>12766.738248513695</v>
      </c>
      <c r="O7">
        <f t="shared" si="3"/>
        <v>0.1798929832894455</v>
      </c>
      <c r="P7" s="44">
        <f t="shared" ref="P7:P9" si="7">N7/SUM(N$6:N$9)</f>
        <v>0.40635858838110489</v>
      </c>
    </row>
    <row r="8" spans="1:20" x14ac:dyDescent="0.2">
      <c r="A8">
        <v>2000</v>
      </c>
      <c r="B8" t="s">
        <v>12</v>
      </c>
      <c r="C8" t="s">
        <v>51</v>
      </c>
      <c r="D8" s="73">
        <v>-4.4076126652346899</v>
      </c>
      <c r="E8" s="73">
        <v>0.20228085149261399</v>
      </c>
      <c r="F8" s="73">
        <v>-3.1202941031493201</v>
      </c>
      <c r="H8">
        <v>1.9458070000000001E-2</v>
      </c>
      <c r="K8" s="4">
        <f t="shared" si="0"/>
        <v>18.848800069462676</v>
      </c>
      <c r="L8">
        <v>12</v>
      </c>
      <c r="M8">
        <v>3</v>
      </c>
      <c r="N8">
        <f t="shared" si="1"/>
        <v>12386.96556638207</v>
      </c>
      <c r="O8">
        <f t="shared" si="3"/>
        <v>0.17454169939604808</v>
      </c>
      <c r="P8" s="44">
        <f t="shared" si="7"/>
        <v>0.39427062291861259</v>
      </c>
    </row>
    <row r="9" spans="1:20" ht="17" thickBot="1" x14ac:dyDescent="0.25">
      <c r="A9">
        <v>2000</v>
      </c>
      <c r="B9" t="s">
        <v>12</v>
      </c>
      <c r="C9" t="s">
        <v>53</v>
      </c>
      <c r="D9" s="73">
        <v>-4.4337320883070097</v>
      </c>
      <c r="E9" s="73">
        <v>-1.86820375235744</v>
      </c>
      <c r="F9" s="73">
        <v>-2.0903845178396399</v>
      </c>
      <c r="H9" s="2">
        <v>7.6972100000000002E-2</v>
      </c>
      <c r="K9" s="4">
        <f t="shared" si="0"/>
        <v>16.098437820477887</v>
      </c>
      <c r="L9">
        <v>12</v>
      </c>
      <c r="M9">
        <v>3</v>
      </c>
      <c r="N9">
        <f t="shared" si="1"/>
        <v>3131.3481518401095</v>
      </c>
      <c r="O9">
        <f t="shared" si="3"/>
        <v>4.4123060235686212E-2</v>
      </c>
      <c r="P9" s="45">
        <f t="shared" si="7"/>
        <v>9.9669170773487692E-2</v>
      </c>
    </row>
    <row r="10" spans="1:20" x14ac:dyDescent="0.2">
      <c r="D10" s="39"/>
      <c r="E10" s="39"/>
      <c r="F10" s="39"/>
      <c r="H10" s="2"/>
      <c r="K10" s="4"/>
    </row>
    <row r="11" spans="1:20" x14ac:dyDescent="0.2">
      <c r="A11" s="10"/>
      <c r="H11" s="2"/>
      <c r="K11" s="2"/>
    </row>
    <row r="12" spans="1:20" x14ac:dyDescent="0.2">
      <c r="A12">
        <v>2000</v>
      </c>
      <c r="B12" t="s">
        <v>18</v>
      </c>
      <c r="C12" t="s">
        <v>8</v>
      </c>
      <c r="D12" s="73">
        <v>-4.5443990000000003</v>
      </c>
      <c r="E12" s="73">
        <v>-3.9598648000000001</v>
      </c>
      <c r="F12" s="73">
        <v>-2.071186</v>
      </c>
      <c r="G12" s="73">
        <v>0.20000979999999999</v>
      </c>
      <c r="H12">
        <v>2.0525560000000002E-2</v>
      </c>
      <c r="I12" s="6">
        <v>0.50720500000000002</v>
      </c>
      <c r="K12" s="4">
        <f t="shared" ref="K12" si="8">-2*LN(H12/L12) +2*M12</f>
        <v>20.741981980007196</v>
      </c>
      <c r="L12">
        <v>12</v>
      </c>
      <c r="M12">
        <v>4</v>
      </c>
      <c r="N12">
        <f>1/EXP(-0.5*K12)</f>
        <v>31920.093795137916</v>
      </c>
      <c r="O12">
        <f>N12/SUM(N$12:N$19)</f>
        <v>0.12699950460489315</v>
      </c>
      <c r="Q12">
        <f>$O12*D12</f>
        <v>-0.57713642172697188</v>
      </c>
      <c r="R12">
        <f t="shared" ref="R12:T19" si="9">$O12*E12</f>
        <v>-0.50290086790235433</v>
      </c>
      <c r="S12">
        <f t="shared" si="9"/>
        <v>-0.2630395959445902</v>
      </c>
      <c r="T12">
        <f t="shared" si="9"/>
        <v>2.5401145516123755E-2</v>
      </c>
    </row>
    <row r="13" spans="1:20" x14ac:dyDescent="0.2">
      <c r="A13">
        <v>2000</v>
      </c>
      <c r="B13" t="s">
        <v>18</v>
      </c>
      <c r="C13" t="s">
        <v>30</v>
      </c>
      <c r="D13" s="73">
        <v>-4.8181830000000003</v>
      </c>
      <c r="E13" s="73">
        <v>-3.625219</v>
      </c>
      <c r="F13" s="73">
        <v>-2.8539379999999999</v>
      </c>
      <c r="G13" s="73">
        <v>0.2000257</v>
      </c>
      <c r="H13">
        <v>2.122019E-2</v>
      </c>
      <c r="I13" s="6"/>
      <c r="K13" s="4">
        <f t="shared" ref="K13:K19" si="10">-2*LN(H13/L13) +2*M13</f>
        <v>20.675417683614462</v>
      </c>
      <c r="L13">
        <v>12</v>
      </c>
      <c r="M13">
        <v>4</v>
      </c>
      <c r="N13">
        <f t="shared" ref="N13:N19" si="11">1/EXP(-0.5*K13)</f>
        <v>30875.208958908021</v>
      </c>
      <c r="O13">
        <f t="shared" ref="O13:O19" si="12">N13/SUM(N$12:N$19)</f>
        <v>0.12284225314372813</v>
      </c>
      <c r="Q13">
        <f t="shared" ref="Q13:Q19" si="13">$O13*D13</f>
        <v>-0.59187645577880743</v>
      </c>
      <c r="R13">
        <f t="shared" si="9"/>
        <v>-0.44533007009945291</v>
      </c>
      <c r="S13">
        <f t="shared" si="9"/>
        <v>-0.35058417425250515</v>
      </c>
      <c r="T13">
        <f t="shared" si="9"/>
        <v>2.457160767465142E-2</v>
      </c>
    </row>
    <row r="14" spans="1:20" x14ac:dyDescent="0.2">
      <c r="A14">
        <v>2000</v>
      </c>
      <c r="B14" t="s">
        <v>19</v>
      </c>
      <c r="C14" t="s">
        <v>8</v>
      </c>
      <c r="D14" s="73">
        <v>-4.4786599999999996</v>
      </c>
      <c r="E14" s="73">
        <v>1.3374462</v>
      </c>
      <c r="F14" s="73">
        <v>-3.1170610000000001</v>
      </c>
      <c r="G14" s="73">
        <v>0.20032839999999999</v>
      </c>
      <c r="H14" s="73">
        <v>2.0034650000000001E-2</v>
      </c>
      <c r="I14" s="6">
        <v>0.48926500000000001</v>
      </c>
      <c r="K14" s="4">
        <f t="shared" si="10"/>
        <v>20.790397308526245</v>
      </c>
      <c r="L14">
        <v>12</v>
      </c>
      <c r="M14">
        <v>4</v>
      </c>
      <c r="N14">
        <f t="shared" si="11"/>
        <v>32702.233400520163</v>
      </c>
      <c r="O14">
        <f t="shared" si="12"/>
        <v>0.13011137962170596</v>
      </c>
      <c r="Q14">
        <f t="shared" si="13"/>
        <v>-0.58272463145654962</v>
      </c>
      <c r="R14">
        <f t="shared" si="9"/>
        <v>0.1740169702518081</v>
      </c>
      <c r="S14">
        <f t="shared" si="9"/>
        <v>-0.40556510707501442</v>
      </c>
      <c r="T14">
        <f t="shared" si="9"/>
        <v>2.6065004501408959E-2</v>
      </c>
    </row>
    <row r="15" spans="1:20" x14ac:dyDescent="0.2">
      <c r="A15">
        <v>2000</v>
      </c>
      <c r="B15" t="s">
        <v>19</v>
      </c>
      <c r="C15" t="s">
        <v>30</v>
      </c>
      <c r="D15" s="73">
        <v>-4.5945980000000004</v>
      </c>
      <c r="E15" s="73">
        <v>3.1622332000000002</v>
      </c>
      <c r="F15" s="73">
        <v>-3.2039149999999998</v>
      </c>
      <c r="G15" s="73">
        <v>0.2003915</v>
      </c>
      <c r="H15">
        <v>2.100755E-2</v>
      </c>
      <c r="I15" s="6"/>
      <c r="K15" s="4">
        <f t="shared" si="10"/>
        <v>20.695560063700778</v>
      </c>
      <c r="L15">
        <v>12</v>
      </c>
      <c r="M15">
        <v>4</v>
      </c>
      <c r="N15">
        <f t="shared" si="11"/>
        <v>31187.730144530462</v>
      </c>
      <c r="O15">
        <f t="shared" si="12"/>
        <v>0.12408567166271221</v>
      </c>
      <c r="Q15">
        <f t="shared" si="13"/>
        <v>-0.57012377885015431</v>
      </c>
      <c r="R15">
        <f t="shared" si="9"/>
        <v>0.39238783057612781</v>
      </c>
      <c r="S15">
        <f t="shared" si="9"/>
        <v>-0.39755994472523859</v>
      </c>
      <c r="T15">
        <f t="shared" si="9"/>
        <v>2.4865713872998393E-2</v>
      </c>
    </row>
    <row r="16" spans="1:20" x14ac:dyDescent="0.2">
      <c r="A16">
        <v>2000</v>
      </c>
      <c r="B16" t="s">
        <v>28</v>
      </c>
      <c r="C16" t="s">
        <v>8</v>
      </c>
      <c r="D16" s="73">
        <v>-4.6341190000000001</v>
      </c>
      <c r="E16" s="73">
        <v>0.59898149999999994</v>
      </c>
      <c r="F16" s="73">
        <v>-3.2311890000000001</v>
      </c>
      <c r="G16" s="73">
        <v>0.20116600000000001</v>
      </c>
      <c r="H16">
        <v>2.120474E-2</v>
      </c>
      <c r="I16" s="6">
        <v>0.51764500000000002</v>
      </c>
      <c r="K16" s="4">
        <f t="shared" si="10"/>
        <v>20.67687437435578</v>
      </c>
      <c r="L16">
        <v>12</v>
      </c>
      <c r="M16">
        <v>4</v>
      </c>
      <c r="N16">
        <f t="shared" si="11"/>
        <v>30897.704965858138</v>
      </c>
      <c r="O16">
        <f t="shared" si="12"/>
        <v>0.12293175732114656</v>
      </c>
      <c r="Q16">
        <f t="shared" si="13"/>
        <v>-0.56968039230531442</v>
      </c>
      <c r="R16">
        <f t="shared" si="9"/>
        <v>7.3633848397856333E-2</v>
      </c>
      <c r="S16">
        <f t="shared" si="9"/>
        <v>-0.39721574200675824</v>
      </c>
      <c r="T16">
        <f t="shared" si="9"/>
        <v>2.472968989326577E-2</v>
      </c>
    </row>
    <row r="17" spans="1:20" x14ac:dyDescent="0.2">
      <c r="A17">
        <v>2000</v>
      </c>
      <c r="B17" t="s">
        <v>28</v>
      </c>
      <c r="C17" t="s">
        <v>30</v>
      </c>
      <c r="D17" s="73">
        <v>-4.7977290000000004</v>
      </c>
      <c r="E17" s="73">
        <v>-1.4004110000000001</v>
      </c>
      <c r="F17" s="73">
        <v>-3.2681589999999998</v>
      </c>
      <c r="G17" s="73">
        <v>0.2000593</v>
      </c>
      <c r="H17">
        <v>2.2705220000000002E-2</v>
      </c>
      <c r="I17" s="6"/>
      <c r="K17" s="4">
        <f t="shared" si="10"/>
        <v>20.540134149542922</v>
      </c>
      <c r="L17">
        <v>12</v>
      </c>
      <c r="M17">
        <v>4</v>
      </c>
      <c r="N17">
        <f t="shared" si="11"/>
        <v>28855.822599284729</v>
      </c>
      <c r="O17">
        <f t="shared" si="12"/>
        <v>0.11480778216366161</v>
      </c>
      <c r="Q17">
        <f t="shared" si="13"/>
        <v>-0.55081662591228209</v>
      </c>
      <c r="R17">
        <f t="shared" si="9"/>
        <v>-0.16077808102759553</v>
      </c>
      <c r="S17">
        <f t="shared" si="9"/>
        <v>-0.37521008654821014</v>
      </c>
      <c r="T17">
        <f t="shared" si="9"/>
        <v>2.2968364534214625E-2</v>
      </c>
    </row>
    <row r="18" spans="1:20" x14ac:dyDescent="0.2">
      <c r="A18">
        <v>2000</v>
      </c>
      <c r="B18" t="s">
        <v>29</v>
      </c>
      <c r="C18" t="s">
        <v>8</v>
      </c>
      <c r="D18" s="73">
        <v>-4.6793719999999999</v>
      </c>
      <c r="E18" s="73">
        <v>-3.0448498000000002</v>
      </c>
      <c r="F18" s="73">
        <v>-2.992165</v>
      </c>
      <c r="G18" s="73">
        <v>0.20048250000000001</v>
      </c>
      <c r="H18" s="73">
        <v>2.0189909999999998E-2</v>
      </c>
      <c r="I18" s="6">
        <v>0.50555499999999998</v>
      </c>
      <c r="J18" s="39"/>
      <c r="K18" s="4">
        <f t="shared" si="10"/>
        <v>20.77495790821526</v>
      </c>
      <c r="L18">
        <v>12</v>
      </c>
      <c r="M18">
        <v>4</v>
      </c>
      <c r="N18">
        <f t="shared" si="11"/>
        <v>32450.753886358634</v>
      </c>
      <c r="O18">
        <f t="shared" si="12"/>
        <v>0.12911082574107616</v>
      </c>
      <c r="Q18">
        <f t="shared" si="13"/>
        <v>-0.60415758286967103</v>
      </c>
      <c r="R18">
        <f t="shared" si="9"/>
        <v>-0.39312307193555063</v>
      </c>
      <c r="S18">
        <f t="shared" si="9"/>
        <v>-0.38632089390354712</v>
      </c>
      <c r="T18">
        <f t="shared" si="9"/>
        <v>2.58844611216353E-2</v>
      </c>
    </row>
    <row r="19" spans="1:20" ht="17" thickBot="1" x14ac:dyDescent="0.25">
      <c r="A19" s="14">
        <v>2000</v>
      </c>
      <c r="B19" s="15" t="s">
        <v>29</v>
      </c>
      <c r="C19" s="15" t="s">
        <v>30</v>
      </c>
      <c r="D19" s="81">
        <v>-4.6793719999999999</v>
      </c>
      <c r="E19" s="81">
        <v>-3.0448498000000002</v>
      </c>
      <c r="F19" s="81">
        <v>-2.992165</v>
      </c>
      <c r="G19" s="81">
        <v>0.20048250000000001</v>
      </c>
      <c r="H19" s="15">
        <v>2.0189909999999998E-2</v>
      </c>
      <c r="I19" s="50"/>
      <c r="J19" s="15"/>
      <c r="K19" s="51">
        <f t="shared" si="10"/>
        <v>20.77495790821526</v>
      </c>
      <c r="L19" s="15">
        <v>12</v>
      </c>
      <c r="M19" s="15">
        <v>4</v>
      </c>
      <c r="N19" s="15">
        <f t="shared" si="11"/>
        <v>32450.753886358634</v>
      </c>
      <c r="O19" s="15">
        <f t="shared" si="12"/>
        <v>0.12911082574107616</v>
      </c>
      <c r="Q19">
        <f t="shared" si="13"/>
        <v>-0.60415758286967103</v>
      </c>
      <c r="R19">
        <f t="shared" si="9"/>
        <v>-0.39312307193555063</v>
      </c>
      <c r="S19">
        <f t="shared" si="9"/>
        <v>-0.38632089390354712</v>
      </c>
      <c r="T19">
        <f t="shared" si="9"/>
        <v>2.58844611216353E-2</v>
      </c>
    </row>
    <row r="20" spans="1:20" x14ac:dyDescent="0.2">
      <c r="A20" s="10"/>
      <c r="I20" s="6"/>
    </row>
    <row r="21" spans="1:20" x14ac:dyDescent="0.2">
      <c r="A21" s="10">
        <v>2000</v>
      </c>
      <c r="B21" t="s">
        <v>32</v>
      </c>
      <c r="I21" s="6"/>
      <c r="P21" s="1" t="s">
        <v>5</v>
      </c>
      <c r="Q21" s="11">
        <f t="shared" ref="Q21:T21" si="14">SUM(Q12:Q19)</f>
        <v>-4.6506734717694229</v>
      </c>
      <c r="R21" s="11">
        <f t="shared" si="14"/>
        <v>-1.2552165136747118</v>
      </c>
      <c r="S21" s="11">
        <f t="shared" si="14"/>
        <v>-2.9618164383594112</v>
      </c>
      <c r="T21" s="11">
        <f t="shared" si="14"/>
        <v>0.20037044823593356</v>
      </c>
    </row>
    <row r="22" spans="1:20" x14ac:dyDescent="0.2">
      <c r="A22" s="10">
        <v>2000</v>
      </c>
      <c r="B22" t="s">
        <v>13</v>
      </c>
      <c r="C22" t="s">
        <v>8</v>
      </c>
      <c r="D22">
        <v>-5.4451929000000003</v>
      </c>
      <c r="E22" s="74">
        <v>-0.87520940000000003</v>
      </c>
      <c r="F22" s="39">
        <v>-2.4826749000000001</v>
      </c>
      <c r="G22">
        <v>0.20017969999999999</v>
      </c>
      <c r="H22">
        <v>4.8420859999999998E-3</v>
      </c>
      <c r="I22" s="6">
        <v>0.57257499999999995</v>
      </c>
      <c r="K22" s="4">
        <f>-2*LN(H22/L22) +2*M22</f>
        <v>23.055268473409079</v>
      </c>
      <c r="L22">
        <v>9</v>
      </c>
      <c r="M22">
        <v>4</v>
      </c>
      <c r="N22">
        <f>1/EXP(-0.5*K22)</f>
        <v>101481.74780421043</v>
      </c>
      <c r="O22">
        <f>N22/SUM(N$22:N$24)</f>
        <v>0.45308626509066829</v>
      </c>
      <c r="P22" s="1" t="s">
        <v>6</v>
      </c>
      <c r="Q22" s="11">
        <f>STDEV(D12:D19)</f>
        <v>0.11685035053190299</v>
      </c>
      <c r="R22" s="11">
        <f t="shared" ref="R22:T22" si="15">STDEV(E12:E19)</f>
        <v>2.6466143065142753</v>
      </c>
      <c r="S22" s="11">
        <f t="shared" si="15"/>
        <v>0.38834208882624077</v>
      </c>
      <c r="T22" s="11">
        <f t="shared" si="15"/>
        <v>3.79080988095841E-4</v>
      </c>
    </row>
    <row r="23" spans="1:20" x14ac:dyDescent="0.2">
      <c r="A23">
        <v>2000</v>
      </c>
      <c r="B23" t="s">
        <v>13</v>
      </c>
      <c r="C23" t="s">
        <v>30</v>
      </c>
      <c r="D23">
        <v>-4.4963946000000004</v>
      </c>
      <c r="E23">
        <v>-3.1309521999999999</v>
      </c>
      <c r="F23" s="39">
        <v>-1.2467140999999999</v>
      </c>
      <c r="G23">
        <v>0.2005323</v>
      </c>
      <c r="H23">
        <v>4.0113889999999998E-3</v>
      </c>
      <c r="I23" s="82"/>
      <c r="K23" s="4">
        <f>-2*LN(H23/L23) +2*M23</f>
        <v>23.431684581874158</v>
      </c>
      <c r="L23">
        <v>9</v>
      </c>
      <c r="M23">
        <v>4</v>
      </c>
      <c r="N23">
        <f>1/EXP(-0.5*K23)</f>
        <v>122497.0578266774</v>
      </c>
      <c r="O23">
        <f t="shared" ref="O23:O24" si="16">N23/SUM(N$22:N$24)</f>
        <v>0.54691346588122258</v>
      </c>
      <c r="P23" s="1" t="s">
        <v>27</v>
      </c>
      <c r="Q23" s="11">
        <f t="shared" ref="Q23:T23" si="17">SQRT(EXP(Q22^2)-1)</f>
        <v>0.11725035627574971</v>
      </c>
      <c r="R23" s="11">
        <f t="shared" si="17"/>
        <v>33.176094596349202</v>
      </c>
      <c r="S23" s="11">
        <f t="shared" si="17"/>
        <v>0.40345411010761484</v>
      </c>
      <c r="T23" s="11">
        <f t="shared" si="17"/>
        <v>3.7908100157179735E-4</v>
      </c>
    </row>
    <row r="24" spans="1:20" ht="17" thickBot="1" x14ac:dyDescent="0.25">
      <c r="A24" s="47">
        <v>2000</v>
      </c>
      <c r="B24" s="47" t="s">
        <v>13</v>
      </c>
      <c r="C24" s="47" t="s">
        <v>61</v>
      </c>
      <c r="D24" s="47">
        <v>-6.9997040000000004</v>
      </c>
      <c r="E24" s="47">
        <v>-4.7835130000000001</v>
      </c>
      <c r="F24" s="47">
        <v>-1.1274299999999999</v>
      </c>
      <c r="G24" s="47"/>
      <c r="H24" s="48">
        <v>1000</v>
      </c>
      <c r="I24" s="2"/>
      <c r="K24" s="4">
        <f>-2*LN(H24/L24) +2*M24</f>
        <v>-5.6182859806280554</v>
      </c>
      <c r="L24">
        <v>3</v>
      </c>
      <c r="M24">
        <v>3</v>
      </c>
      <c r="N24">
        <f>1/EXP(-0.5*K24)</f>
        <v>6.0256610769562985E-2</v>
      </c>
      <c r="O24">
        <f t="shared" si="16"/>
        <v>2.6902810910663789E-7</v>
      </c>
      <c r="P24" s="1"/>
      <c r="Q24" s="4"/>
      <c r="R24" s="4"/>
      <c r="S24" s="4"/>
    </row>
    <row r="25" spans="1:20" ht="17" thickTop="1" x14ac:dyDescent="0.2">
      <c r="A25">
        <v>2000</v>
      </c>
      <c r="B25" t="s">
        <v>13</v>
      </c>
      <c r="C25" t="s">
        <v>62</v>
      </c>
      <c r="D25">
        <v>-5.4972542415800003</v>
      </c>
      <c r="E25">
        <v>-4.0872250256899996</v>
      </c>
      <c r="F25">
        <v>1.9174753999999999E-4</v>
      </c>
      <c r="H25" s="2">
        <v>5.5609923000000003E-21</v>
      </c>
      <c r="I25" s="6"/>
      <c r="K25" s="4"/>
      <c r="P25" s="1"/>
      <c r="Q25" s="4"/>
      <c r="R25" s="4"/>
      <c r="S25" s="4"/>
    </row>
    <row r="26" spans="1:20" x14ac:dyDescent="0.2">
      <c r="P26" s="40"/>
      <c r="T26" s="73"/>
    </row>
    <row r="27" spans="1:20" x14ac:dyDescent="0.2">
      <c r="A27">
        <v>2000</v>
      </c>
      <c r="B27" t="s">
        <v>14</v>
      </c>
      <c r="C27" t="s">
        <v>8</v>
      </c>
      <c r="D27">
        <v>-4.1611710999999998</v>
      </c>
      <c r="E27">
        <v>-0.2024687</v>
      </c>
      <c r="F27">
        <v>-1.2357355000000001</v>
      </c>
      <c r="G27">
        <v>0.20003499999999999</v>
      </c>
      <c r="H27">
        <v>7.7378350000000002E-3</v>
      </c>
      <c r="I27" s="6">
        <v>0.56705499999999998</v>
      </c>
      <c r="K27" s="4">
        <f>-2*LN(H27/L27) +2*M27</f>
        <v>22.117715847213489</v>
      </c>
      <c r="L27">
        <v>9</v>
      </c>
      <c r="M27">
        <v>4</v>
      </c>
      <c r="N27">
        <f>1/EXP(-0.5*K27)</f>
        <v>63503.984034073866</v>
      </c>
      <c r="O27">
        <f>N27/SUM(N$27:N$29)</f>
        <v>0.52043251300252602</v>
      </c>
      <c r="P27" s="40"/>
      <c r="T27" s="73"/>
    </row>
    <row r="28" spans="1:20" x14ac:dyDescent="0.2">
      <c r="A28">
        <v>2000</v>
      </c>
      <c r="B28" t="s">
        <v>14</v>
      </c>
      <c r="C28" t="s">
        <v>30</v>
      </c>
      <c r="D28">
        <v>-5.1623701000000004</v>
      </c>
      <c r="E28">
        <v>2.3096294999999998</v>
      </c>
      <c r="F28">
        <v>-1.4959944999999999</v>
      </c>
      <c r="G28">
        <v>0.2000545</v>
      </c>
      <c r="H28">
        <v>8.3972019999999994E-3</v>
      </c>
      <c r="I28" s="6"/>
      <c r="K28" s="4">
        <f>-2*LN(H28/L28) +2*M28</f>
        <v>21.954162602391449</v>
      </c>
      <c r="L28">
        <v>9</v>
      </c>
      <c r="M28">
        <v>4</v>
      </c>
      <c r="N28">
        <f>1/EXP(-0.5*K28)</f>
        <v>58517.509796512924</v>
      </c>
      <c r="O28">
        <f t="shared" ref="O28:O29" si="18">N28/SUM(N$27:N$29)</f>
        <v>0.47956699317807294</v>
      </c>
      <c r="P28" s="40"/>
      <c r="T28" s="73"/>
    </row>
    <row r="29" spans="1:20" ht="17" thickBot="1" x14ac:dyDescent="0.25">
      <c r="A29" s="47">
        <v>2000</v>
      </c>
      <c r="B29" s="47" t="s">
        <v>14</v>
      </c>
      <c r="C29" s="47" t="s">
        <v>61</v>
      </c>
      <c r="D29" s="49">
        <v>-6.9456591999999997</v>
      </c>
      <c r="E29" s="47">
        <v>-4.7947322000000003</v>
      </c>
      <c r="F29" s="47">
        <v>-1.1106368</v>
      </c>
      <c r="G29" s="47"/>
      <c r="H29" s="48">
        <v>1000</v>
      </c>
      <c r="I29" s="6"/>
      <c r="K29" s="4">
        <f>-2*LN(H29/L29) +2*M29</f>
        <v>-5.6182859806280554</v>
      </c>
      <c r="L29">
        <v>3</v>
      </c>
      <c r="M29">
        <v>3</v>
      </c>
      <c r="N29">
        <f>1/EXP(-0.5*K29)</f>
        <v>6.0256610769562985E-2</v>
      </c>
      <c r="O29">
        <f t="shared" si="18"/>
        <v>4.9381940117319876E-7</v>
      </c>
      <c r="P29" s="40"/>
    </row>
    <row r="30" spans="1:20" ht="17" thickTop="1" x14ac:dyDescent="0.2">
      <c r="A30">
        <v>2000</v>
      </c>
      <c r="B30" t="s">
        <v>14</v>
      </c>
      <c r="C30" t="s">
        <v>62</v>
      </c>
      <c r="D30">
        <v>-4.4683687000000001</v>
      </c>
      <c r="E30">
        <v>3.5754315000000001</v>
      </c>
      <c r="F30">
        <v>-2.0608281000000002</v>
      </c>
      <c r="H30" s="2">
        <v>6.4000810999999997E-16</v>
      </c>
      <c r="I30" s="6"/>
      <c r="P30" s="40"/>
    </row>
    <row r="31" spans="1:20" x14ac:dyDescent="0.2">
      <c r="H31" s="2"/>
      <c r="I31" s="6"/>
      <c r="P31" s="40"/>
    </row>
    <row r="32" spans="1:20" x14ac:dyDescent="0.2">
      <c r="A32">
        <v>2000</v>
      </c>
      <c r="B32" t="s">
        <v>20</v>
      </c>
      <c r="C32" t="s">
        <v>35</v>
      </c>
      <c r="D32" s="73">
        <v>-3.334336</v>
      </c>
      <c r="E32" s="73">
        <v>-2.3200191999999999</v>
      </c>
      <c r="F32" s="73">
        <v>-1.471538</v>
      </c>
      <c r="H32" s="75">
        <v>1.354905E-2</v>
      </c>
      <c r="I32" s="6"/>
      <c r="K32" s="4">
        <f>-2*LN(H32/L32) +2*M32</f>
        <v>16.800102266967031</v>
      </c>
      <c r="L32">
        <v>3</v>
      </c>
      <c r="M32">
        <v>3</v>
      </c>
      <c r="N32">
        <f>1/EXP(-0.5*K32)</f>
        <v>4447.294147527914</v>
      </c>
      <c r="O32">
        <f>N32/SUM(N$32:N$34)</f>
        <v>0.27146283111471303</v>
      </c>
      <c r="P32" s="40"/>
    </row>
    <row r="33" spans="1:19" x14ac:dyDescent="0.2">
      <c r="A33">
        <v>2000</v>
      </c>
      <c r="B33" t="s">
        <v>23</v>
      </c>
      <c r="C33" t="s">
        <v>34</v>
      </c>
      <c r="D33" s="73">
        <v>-3.4269379999999998</v>
      </c>
      <c r="E33" s="73">
        <v>-2.9996995000000002</v>
      </c>
      <c r="F33" s="73">
        <v>-1.08013</v>
      </c>
      <c r="H33" s="74">
        <v>1.2478950000000001E-2</v>
      </c>
      <c r="I33" s="6"/>
      <c r="K33" s="4">
        <f>-2*LN(H33/L33) +2*M33</f>
        <v>16.964648685727731</v>
      </c>
      <c r="L33">
        <v>3</v>
      </c>
      <c r="M33">
        <v>3</v>
      </c>
      <c r="N33">
        <f t="shared" ref="N33:N34" si="19">1/EXP(-0.5*K33)</f>
        <v>4828.6603255532746</v>
      </c>
      <c r="O33">
        <f t="shared" ref="O33:O34" si="20">N33/SUM(N$32:N$34)</f>
        <v>0.29474142230835126</v>
      </c>
      <c r="P33" s="40"/>
    </row>
    <row r="34" spans="1:19" ht="17" thickBot="1" x14ac:dyDescent="0.25">
      <c r="A34" s="47">
        <v>2000</v>
      </c>
      <c r="B34" s="47" t="s">
        <v>23</v>
      </c>
      <c r="C34" s="47" t="s">
        <v>40</v>
      </c>
      <c r="D34" s="77">
        <v>-4.1227770000000001</v>
      </c>
      <c r="E34" s="77">
        <v>0.74325149999999995</v>
      </c>
      <c r="F34" s="77">
        <v>-4.9717890000000002</v>
      </c>
      <c r="G34" s="47"/>
      <c r="H34" s="83">
        <v>8.4787909999999994E-3</v>
      </c>
      <c r="I34" s="6"/>
      <c r="K34" s="4">
        <f>-2*LN(H34/L34) +2*M34</f>
        <v>17.737599397530659</v>
      </c>
      <c r="L34">
        <v>3</v>
      </c>
      <c r="M34">
        <v>3</v>
      </c>
      <c r="N34">
        <f t="shared" si="19"/>
        <v>7106.7456161571945</v>
      </c>
      <c r="O34">
        <f t="shared" si="20"/>
        <v>0.43379574657693559</v>
      </c>
      <c r="P34" s="40"/>
    </row>
    <row r="35" spans="1:19" ht="17" thickTop="1" x14ac:dyDescent="0.2">
      <c r="A35">
        <v>2000</v>
      </c>
      <c r="B35" t="s">
        <v>23</v>
      </c>
      <c r="C35" t="s">
        <v>63</v>
      </c>
      <c r="D35" s="39">
        <v>-3.5996389</v>
      </c>
      <c r="E35" s="39">
        <v>-1.7836282999999999</v>
      </c>
      <c r="F35" s="39">
        <v>-1.2059917</v>
      </c>
      <c r="H35" s="2">
        <v>2.6274202000000001E-21</v>
      </c>
      <c r="I35" s="6"/>
      <c r="K35" s="4"/>
    </row>
    <row r="36" spans="1:19" x14ac:dyDescent="0.2">
      <c r="D36" s="39"/>
      <c r="E36" s="39"/>
      <c r="F36" s="39"/>
      <c r="H36" s="2"/>
      <c r="I36" s="6"/>
      <c r="K36" s="4"/>
    </row>
    <row r="37" spans="1:19" x14ac:dyDescent="0.2">
      <c r="A37">
        <v>2000</v>
      </c>
      <c r="B37" t="s">
        <v>21</v>
      </c>
      <c r="C37" t="s">
        <v>35</v>
      </c>
      <c r="D37" s="73">
        <v>-2.5699730000000001</v>
      </c>
      <c r="E37" s="73">
        <v>-1.0425519999999999</v>
      </c>
      <c r="F37" s="73">
        <v>-1.4396640000000001</v>
      </c>
      <c r="H37" s="75">
        <v>3.6560420000000003E-2</v>
      </c>
      <c r="I37" s="6"/>
      <c r="K37" s="4">
        <f>-2*LN(H37/L37) +2*M37</f>
        <v>14.814802666330589</v>
      </c>
      <c r="L37">
        <v>3</v>
      </c>
      <c r="M37">
        <v>3</v>
      </c>
      <c r="N37">
        <f>1/EXP(-0.5*K37)</f>
        <v>1648.1378159649971</v>
      </c>
      <c r="O37">
        <f>N37/SUM(N$37:N$39)</f>
        <v>0.16656846278958612</v>
      </c>
      <c r="P37" s="40"/>
      <c r="Q37" s="4"/>
      <c r="R37" s="4"/>
      <c r="S37" s="4"/>
    </row>
    <row r="38" spans="1:19" x14ac:dyDescent="0.2">
      <c r="A38">
        <v>2000</v>
      </c>
      <c r="B38" t="s">
        <v>24</v>
      </c>
      <c r="C38" t="s">
        <v>34</v>
      </c>
      <c r="D38" s="73">
        <v>-2.7925059999999999</v>
      </c>
      <c r="E38" s="73">
        <v>-2.3670360000000001</v>
      </c>
      <c r="F38" s="73">
        <v>-1.0845579999999999</v>
      </c>
      <c r="H38" s="74">
        <v>2.618583E-2</v>
      </c>
      <c r="K38" s="4">
        <f t="shared" ref="K38:K39" si="21">-2*LN(H38/L38) +2*M38</f>
        <v>15.482298285768788</v>
      </c>
      <c r="L38">
        <v>3</v>
      </c>
      <c r="M38">
        <v>3</v>
      </c>
      <c r="N38">
        <f>1/EXP(-0.5*K38)</f>
        <v>2301.1151744879958</v>
      </c>
      <c r="O38">
        <f>N38/SUM(N$37:N$39)</f>
        <v>0.23256138752682803</v>
      </c>
      <c r="Q38" s="4"/>
      <c r="R38" s="4"/>
      <c r="S38" s="4"/>
    </row>
    <row r="39" spans="1:19" ht="17" thickBot="1" x14ac:dyDescent="0.25">
      <c r="A39" s="47">
        <v>2000</v>
      </c>
      <c r="B39" s="47" t="s">
        <v>21</v>
      </c>
      <c r="C39" s="47" t="s">
        <v>40</v>
      </c>
      <c r="D39" s="77">
        <v>-3.399575</v>
      </c>
      <c r="E39" s="77">
        <v>0.72876700000000005</v>
      </c>
      <c r="F39" s="77">
        <v>-5.0665399999999998</v>
      </c>
      <c r="G39" s="47"/>
      <c r="H39" s="83">
        <v>1.013499E-2</v>
      </c>
      <c r="K39" s="4">
        <f t="shared" si="21"/>
        <v>17.380747548853186</v>
      </c>
      <c r="L39">
        <v>3</v>
      </c>
      <c r="M39">
        <v>3</v>
      </c>
      <c r="N39">
        <f>1/EXP(-0.5*K39)</f>
        <v>5945.4040674498001</v>
      </c>
      <c r="O39">
        <f>N39/SUM(N$37:N$39)</f>
        <v>0.60087014968358576</v>
      </c>
      <c r="Q39" s="4"/>
      <c r="R39" s="4"/>
    </row>
    <row r="40" spans="1:19" ht="17" thickTop="1" x14ac:dyDescent="0.2">
      <c r="A40">
        <v>2000</v>
      </c>
      <c r="B40" t="s">
        <v>21</v>
      </c>
      <c r="C40" t="s">
        <v>63</v>
      </c>
      <c r="D40" s="39">
        <v>-2.9050475699999998</v>
      </c>
      <c r="E40" s="39">
        <v>-2.1701571899999998</v>
      </c>
      <c r="F40" s="39">
        <v>-0.14648243999999999</v>
      </c>
      <c r="H40" s="2">
        <v>7.7534983000000003E-18</v>
      </c>
      <c r="K40" s="4"/>
    </row>
    <row r="41" spans="1:19" x14ac:dyDescent="0.2">
      <c r="D41" s="39"/>
      <c r="E41" s="39"/>
    </row>
    <row r="42" spans="1:19" x14ac:dyDescent="0.2">
      <c r="A42">
        <v>2000</v>
      </c>
      <c r="B42" t="s">
        <v>33</v>
      </c>
      <c r="C42" t="s">
        <v>35</v>
      </c>
      <c r="D42" s="73">
        <v>-3.3279380000000001</v>
      </c>
      <c r="E42" s="73">
        <v>-1.5666689499999999</v>
      </c>
      <c r="F42" s="73">
        <v>-1.7717579999999999</v>
      </c>
      <c r="H42" s="75">
        <v>2.487164E-2</v>
      </c>
      <c r="K42" s="4">
        <f>-2*LN(H42/L42) +2*M42</f>
        <v>15.585278738211949</v>
      </c>
      <c r="L42">
        <v>3</v>
      </c>
      <c r="M42">
        <v>3</v>
      </c>
      <c r="N42">
        <f t="shared" ref="N42:N44" si="22">1/EXP(-0.5*K42)</f>
        <v>2422.7035599406781</v>
      </c>
      <c r="O42">
        <f>N42/SUM(N$42:N$44)</f>
        <v>0.31009771477330711</v>
      </c>
    </row>
    <row r="43" spans="1:19" ht="17" thickBot="1" x14ac:dyDescent="0.25">
      <c r="A43">
        <v>2000</v>
      </c>
      <c r="B43" t="s">
        <v>33</v>
      </c>
      <c r="C43" t="s">
        <v>34</v>
      </c>
      <c r="D43" s="73">
        <v>-2.8082980000000002</v>
      </c>
      <c r="E43" s="73">
        <v>-9.5510490000000003E-2</v>
      </c>
      <c r="F43" s="73">
        <v>-1.6974</v>
      </c>
      <c r="H43" s="74">
        <v>3.1584429999999997E-2</v>
      </c>
      <c r="K43" s="4">
        <f>-2*LN(H43/L43) +2*M43</f>
        <v>15.107406580007007</v>
      </c>
      <c r="L43">
        <v>3</v>
      </c>
      <c r="M43">
        <v>3</v>
      </c>
      <c r="N43">
        <f t="shared" si="22"/>
        <v>1907.7947827319667</v>
      </c>
      <c r="O43">
        <f>N43/SUM(N$42:N$44)</f>
        <v>0.24419116402177851</v>
      </c>
      <c r="Q43" t="s">
        <v>0</v>
      </c>
      <c r="R43" t="s">
        <v>1</v>
      </c>
      <c r="S43" s="4" t="s">
        <v>2</v>
      </c>
    </row>
    <row r="44" spans="1:19" ht="17" thickBot="1" x14ac:dyDescent="0.25">
      <c r="A44" s="47">
        <v>2000</v>
      </c>
      <c r="B44" s="47" t="s">
        <v>33</v>
      </c>
      <c r="C44" s="47" t="s">
        <v>40</v>
      </c>
      <c r="D44" s="77">
        <v>-4.0847889999999998</v>
      </c>
      <c r="E44" s="77">
        <v>0.74226685999999997</v>
      </c>
      <c r="F44" s="77">
        <v>-4.97844</v>
      </c>
      <c r="G44" s="47"/>
      <c r="H44" s="83">
        <v>1.7304119999999999E-2</v>
      </c>
      <c r="K44" s="4">
        <f>-2*LN(H44/L44) +2*M44</f>
        <v>16.31084588842155</v>
      </c>
      <c r="L44">
        <v>3</v>
      </c>
      <c r="M44">
        <v>3</v>
      </c>
      <c r="N44">
        <f t="shared" si="22"/>
        <v>3482.2117952003928</v>
      </c>
      <c r="O44">
        <f>N44/SUM(N$42:N$44)</f>
        <v>0.44571112120491435</v>
      </c>
      <c r="Q44" s="90" t="s">
        <v>22</v>
      </c>
      <c r="R44" s="24"/>
      <c r="S44" s="91"/>
    </row>
    <row r="45" spans="1:19" ht="17" thickTop="1" x14ac:dyDescent="0.2">
      <c r="A45">
        <v>2000</v>
      </c>
      <c r="B45" t="s">
        <v>33</v>
      </c>
      <c r="C45" t="s">
        <v>63</v>
      </c>
      <c r="D45" s="39">
        <v>-3.7241285</v>
      </c>
      <c r="E45" s="39">
        <v>-1.9212370999999999</v>
      </c>
      <c r="F45" s="39">
        <v>-1.4473384</v>
      </c>
      <c r="G45" s="4"/>
      <c r="H45" s="2">
        <v>1.1643662E-18</v>
      </c>
      <c r="K45" s="4"/>
      <c r="Q45" s="25">
        <f>$O22*D22+$O23*D23+$O24*D24</f>
        <v>-4.9262827515319705</v>
      </c>
      <c r="R45" s="26">
        <f t="shared" ref="R45:S45" si="23">$O22*E22+$O23*E23+$O24*E24</f>
        <v>-2.1089065643281408</v>
      </c>
      <c r="S45" s="92">
        <f t="shared" si="23"/>
        <v>-1.8067109305796987</v>
      </c>
    </row>
    <row r="46" spans="1:19" x14ac:dyDescent="0.2">
      <c r="A46" s="10"/>
      <c r="D46" s="4"/>
      <c r="E46" s="4"/>
      <c r="F46" s="4"/>
      <c r="G46" s="4"/>
      <c r="Q46" s="25" t="s">
        <v>26</v>
      </c>
      <c r="R46" s="26"/>
      <c r="S46" s="92"/>
    </row>
    <row r="47" spans="1:19" ht="17" thickBot="1" x14ac:dyDescent="0.25">
      <c r="A47" s="10">
        <v>2000</v>
      </c>
      <c r="C47" t="s">
        <v>83</v>
      </c>
      <c r="G47" s="4"/>
      <c r="Q47" s="25">
        <f>$O27*D27+$O28*D28+$O29*D29</f>
        <v>-4.6413144690371402</v>
      </c>
      <c r="R47" s="26">
        <f>$O27*E27+$O28*E28+$O29*E29</f>
        <v>1.0022484125932376</v>
      </c>
      <c r="S47" s="92">
        <f>$O27*F27+$O28*F28+$O29*F29</f>
        <v>-1.3605470643013673</v>
      </c>
    </row>
    <row r="48" spans="1:19" x14ac:dyDescent="0.2">
      <c r="A48" s="10">
        <v>2000</v>
      </c>
      <c r="C48" s="32" t="s">
        <v>22</v>
      </c>
      <c r="D48" s="33">
        <v>-4.9262827515319705</v>
      </c>
      <c r="E48" s="33">
        <v>-2.1089065643281408</v>
      </c>
      <c r="F48" s="33">
        <v>-1.8067109305796987</v>
      </c>
      <c r="G48" s="8"/>
      <c r="H48" s="35">
        <f t="shared" ref="H48:J52" si="24">EXP(D48)</f>
        <v>7.2534159792309811E-3</v>
      </c>
      <c r="I48" s="35">
        <f t="shared" si="24"/>
        <v>0.12137060485323824</v>
      </c>
      <c r="J48" s="99">
        <f t="shared" si="24"/>
        <v>0.16419329279426192</v>
      </c>
      <c r="Q48" s="25" t="s">
        <v>23</v>
      </c>
      <c r="R48" s="26"/>
      <c r="S48" s="92"/>
    </row>
    <row r="49" spans="1:19" x14ac:dyDescent="0.2">
      <c r="A49" s="10">
        <v>2000</v>
      </c>
      <c r="C49" s="22" t="s">
        <v>23</v>
      </c>
      <c r="D49" s="18">
        <v>-3.7036519974154634</v>
      </c>
      <c r="E49" s="18">
        <v>-1.1915153380632144</v>
      </c>
      <c r="F49" s="18">
        <v>-2.8745678451287984</v>
      </c>
      <c r="H49" s="36">
        <f t="shared" si="24"/>
        <v>2.463340088493874E-2</v>
      </c>
      <c r="I49" s="36">
        <f t="shared" si="24"/>
        <v>0.30376061511321811</v>
      </c>
      <c r="J49" s="100">
        <f t="shared" si="24"/>
        <v>5.6440525282115225E-2</v>
      </c>
      <c r="Q49" s="25">
        <f>$O32*D32+$O33*D33+$O34*D34</f>
        <v>-3.7036519974154634</v>
      </c>
      <c r="R49" s="26">
        <f t="shared" ref="R49:S49" si="25">$O32*E32+$O33*E33+$O34*E34</f>
        <v>-1.1915153380632144</v>
      </c>
      <c r="S49" s="92">
        <f t="shared" si="25"/>
        <v>-2.8745678451287984</v>
      </c>
    </row>
    <row r="50" spans="1:19" x14ac:dyDescent="0.2">
      <c r="A50" s="10">
        <v>2000</v>
      </c>
      <c r="C50" s="22" t="s">
        <v>24</v>
      </c>
      <c r="D50" s="34">
        <v>-3.1202086611683093</v>
      </c>
      <c r="E50" s="34">
        <v>-0.28624312412970371</v>
      </c>
      <c r="F50" s="34">
        <v>-3.5363615809247024</v>
      </c>
      <c r="H50" s="36">
        <f t="shared" si="24"/>
        <v>4.4147955494564468E-2</v>
      </c>
      <c r="I50" s="36">
        <f t="shared" si="24"/>
        <v>0.75107998807872534</v>
      </c>
      <c r="J50" s="100">
        <f t="shared" si="24"/>
        <v>2.9119081998577205E-2</v>
      </c>
      <c r="Q50" s="93" t="s">
        <v>24</v>
      </c>
      <c r="R50" s="27"/>
      <c r="S50" s="94"/>
    </row>
    <row r="51" spans="1:19" x14ac:dyDescent="0.2">
      <c r="A51" s="10">
        <v>2000</v>
      </c>
      <c r="C51" s="22" t="s">
        <v>25</v>
      </c>
      <c r="D51" s="18">
        <v>-3.5383834113227834</v>
      </c>
      <c r="E51" s="18">
        <v>-0.17830668452683585</v>
      </c>
      <c r="F51" s="18">
        <v>-3.1828542629932857</v>
      </c>
      <c r="H51" s="36">
        <f t="shared" si="24"/>
        <v>2.9060267629802686E-2</v>
      </c>
      <c r="I51" s="36">
        <f t="shared" si="24"/>
        <v>0.83668578555308504</v>
      </c>
      <c r="J51" s="100">
        <f t="shared" si="24"/>
        <v>4.1467127959023825E-2</v>
      </c>
      <c r="Q51" s="25">
        <f>$O37*D37+ $O38*D38+$O39*D39</f>
        <v>-3.1202086611683093</v>
      </c>
      <c r="R51" s="26">
        <f t="shared" ref="R51:S51" si="26">$O37*E37+ $O38*E38+$O39*E39</f>
        <v>-0.28624312412970371</v>
      </c>
      <c r="S51" s="92">
        <f t="shared" si="26"/>
        <v>-3.5363615809247024</v>
      </c>
    </row>
    <row r="52" spans="1:19" x14ac:dyDescent="0.2">
      <c r="A52" s="10">
        <v>2000</v>
      </c>
      <c r="C52" s="22" t="s">
        <v>26</v>
      </c>
      <c r="D52" s="18">
        <v>-4.6413144690371402</v>
      </c>
      <c r="E52" s="18">
        <v>1.0022484125932376</v>
      </c>
      <c r="F52" s="18">
        <v>-1.3605470643013673</v>
      </c>
      <c r="H52" s="36">
        <f t="shared" si="24"/>
        <v>9.6450112228060811E-3</v>
      </c>
      <c r="I52" s="36">
        <f t="shared" si="24"/>
        <v>2.7244005236521014</v>
      </c>
      <c r="J52" s="100">
        <f t="shared" si="24"/>
        <v>0.25652040540455595</v>
      </c>
      <c r="Q52" s="93" t="s">
        <v>25</v>
      </c>
      <c r="R52" s="27"/>
      <c r="S52" s="94"/>
    </row>
    <row r="53" spans="1:19" ht="17" thickBot="1" x14ac:dyDescent="0.25">
      <c r="A53" s="10">
        <v>2000</v>
      </c>
      <c r="C53" s="22"/>
      <c r="D53" s="17"/>
      <c r="E53" s="17"/>
      <c r="F53" s="17"/>
      <c r="H53" s="37"/>
      <c r="I53" s="37"/>
      <c r="J53" s="101"/>
      <c r="Q53" s="95">
        <f>$O42*D42+$O43*D43+$O44*D44</f>
        <v>-3.5383834113227834</v>
      </c>
      <c r="R53" s="28">
        <f>$O42*E42+$O43*E43+$O44*E44</f>
        <v>-0.17830668452683585</v>
      </c>
      <c r="S53" s="96">
        <f>$O42*F42+$O43*F43+$O44*F44</f>
        <v>-3.1828542629932857</v>
      </c>
    </row>
    <row r="54" spans="1:19" x14ac:dyDescent="0.2">
      <c r="A54" s="10">
        <v>2000</v>
      </c>
      <c r="C54" s="22" t="s">
        <v>5</v>
      </c>
      <c r="D54" s="18">
        <f>AVERAGE(D48:D52)</f>
        <v>-3.9859682580951334</v>
      </c>
      <c r="E54" s="18">
        <f t="shared" ref="E54:F54" si="27">AVERAGE(E48:E52)</f>
        <v>-0.55254465969093147</v>
      </c>
      <c r="F54" s="18">
        <f t="shared" si="27"/>
        <v>-2.5522083367855708</v>
      </c>
      <c r="H54" s="36">
        <f>AVERAGE(H48:H52)</f>
        <v>2.2948010242268592E-2</v>
      </c>
      <c r="I54" s="36">
        <f t="shared" ref="I54:J54" si="28">AVERAGE(I48:I52)</f>
        <v>0.94745950345007368</v>
      </c>
      <c r="J54" s="100">
        <f t="shared" si="28"/>
        <v>0.10954808668770681</v>
      </c>
    </row>
    <row r="55" spans="1:19" x14ac:dyDescent="0.2">
      <c r="A55" s="10">
        <v>2000</v>
      </c>
      <c r="C55" s="22" t="s">
        <v>6</v>
      </c>
      <c r="D55" s="18">
        <f>STDEV(D48:D52)</f>
        <v>0.76538296762775726</v>
      </c>
      <c r="E55" s="18">
        <f t="shared" ref="E55:F55" si="29">STDEV(E48:E52)</f>
        <v>1.1682142326587119</v>
      </c>
      <c r="F55" s="18">
        <f t="shared" si="29"/>
        <v>0.92817165920555844</v>
      </c>
      <c r="G55" t="s">
        <v>42</v>
      </c>
      <c r="H55" s="36">
        <f>STDEV(H48:H52)</f>
        <v>1.5107349061660365E-2</v>
      </c>
      <c r="I55" s="36">
        <f t="shared" ref="I55:J55" si="30">STDEV(I48:I52)</f>
        <v>1.0374399075539105</v>
      </c>
      <c r="J55" s="100">
        <f t="shared" si="30"/>
        <v>9.8121373607619689E-2</v>
      </c>
    </row>
    <row r="56" spans="1:19" ht="17" thickBot="1" x14ac:dyDescent="0.25">
      <c r="A56">
        <v>2000</v>
      </c>
      <c r="C56" s="23" t="s">
        <v>27</v>
      </c>
      <c r="D56" s="42">
        <f>SQRT(EXP(D55^2)-1)</f>
        <v>0.89243905692397441</v>
      </c>
      <c r="E56" s="42">
        <f t="shared" ref="E56:F56" si="31">SQRT(EXP(E55^2)-1)</f>
        <v>1.7072329638893671</v>
      </c>
      <c r="F56" s="42">
        <f t="shared" si="31"/>
        <v>1.1690655741244855</v>
      </c>
      <c r="G56" s="15" t="s">
        <v>27</v>
      </c>
      <c r="H56" s="38">
        <f>H55/H54</f>
        <v>0.65832936721606083</v>
      </c>
      <c r="I56" s="38">
        <f t="shared" ref="I56:J56" si="32">I55/I54</f>
        <v>1.0949701847690405</v>
      </c>
      <c r="J56" s="102">
        <f t="shared" si="32"/>
        <v>0.89569226240653821</v>
      </c>
    </row>
    <row r="58" spans="1:19" ht="17" thickBot="1" x14ac:dyDescent="0.25">
      <c r="C58" t="s">
        <v>84</v>
      </c>
      <c r="G58" s="4"/>
      <c r="N58" t="s">
        <v>71</v>
      </c>
      <c r="O58" t="s">
        <v>72</v>
      </c>
      <c r="P58" t="s">
        <v>76</v>
      </c>
      <c r="Q58" t="s">
        <v>77</v>
      </c>
    </row>
    <row r="59" spans="1:19" x14ac:dyDescent="0.2">
      <c r="C59" s="32" t="s">
        <v>22</v>
      </c>
      <c r="D59" s="33">
        <v>-5.4972542415800003</v>
      </c>
      <c r="E59" s="33">
        <v>-4.0872250256899996</v>
      </c>
      <c r="F59" s="33">
        <v>1.9174753999999999E-4</v>
      </c>
      <c r="G59" s="97">
        <f>H25</f>
        <v>5.5609923000000003E-21</v>
      </c>
      <c r="H59" s="35">
        <f t="shared" ref="H59:J63" si="33">EXP(D59)</f>
        <v>4.0980081451331817E-3</v>
      </c>
      <c r="I59" s="35">
        <f t="shared" si="33"/>
        <v>1.678574901141883E-2</v>
      </c>
      <c r="J59" s="99">
        <f t="shared" si="33"/>
        <v>1.0001917659247346</v>
      </c>
      <c r="N59" s="29">
        <v>23.581</v>
      </c>
      <c r="O59" s="64">
        <v>2709.9279999999999</v>
      </c>
      <c r="P59">
        <v>0.18870000000000001</v>
      </c>
      <c r="Q59" s="43">
        <f>(O59/701.7-P59*24)*701.7</f>
        <v>-467.93096000000065</v>
      </c>
    </row>
    <row r="60" spans="1:19" x14ac:dyDescent="0.2">
      <c r="C60" s="22" t="s">
        <v>23</v>
      </c>
      <c r="D60" s="18">
        <v>-3.5996389</v>
      </c>
      <c r="E60" s="18">
        <v>-1.7836282999999999</v>
      </c>
      <c r="F60" s="18">
        <v>-1.2059917</v>
      </c>
      <c r="G60" s="98">
        <f>H35</f>
        <v>2.6274202000000001E-21</v>
      </c>
      <c r="H60" s="36">
        <f t="shared" si="33"/>
        <v>2.7333590825096659E-2</v>
      </c>
      <c r="I60" s="36">
        <f t="shared" si="33"/>
        <v>0.16802738616115726</v>
      </c>
      <c r="J60" s="100">
        <f t="shared" si="33"/>
        <v>0.29939494227750496</v>
      </c>
      <c r="N60" s="30">
        <v>25.553000000000001</v>
      </c>
      <c r="O60" s="65">
        <v>3572.482</v>
      </c>
      <c r="P60">
        <v>0.14080000000000001</v>
      </c>
      <c r="Q60" s="44">
        <f t="shared" ref="Q60:Q63" si="34">(O60/701.7-P60*24)*701.7</f>
        <v>1201.2973599999998</v>
      </c>
    </row>
    <row r="61" spans="1:19" x14ac:dyDescent="0.2">
      <c r="C61" s="22" t="s">
        <v>24</v>
      </c>
      <c r="D61" s="34">
        <v>-2.9050475699999998</v>
      </c>
      <c r="E61" s="34">
        <v>-2.1701571899999998</v>
      </c>
      <c r="F61" s="34">
        <v>-0.14648243999999999</v>
      </c>
      <c r="G61" s="2">
        <f>H40</f>
        <v>7.7534983000000003E-18</v>
      </c>
      <c r="H61" s="36">
        <f t="shared" si="33"/>
        <v>5.474618626346605E-2</v>
      </c>
      <c r="I61" s="36">
        <f t="shared" si="33"/>
        <v>0.1141596707417504</v>
      </c>
      <c r="J61" s="100">
        <f t="shared" si="33"/>
        <v>0.86374089949178934</v>
      </c>
      <c r="N61" s="30">
        <v>21.701000000000001</v>
      </c>
      <c r="O61" s="65">
        <v>4601.2439999999997</v>
      </c>
      <c r="P61">
        <v>0.156</v>
      </c>
      <c r="Q61" s="44">
        <f t="shared" si="34"/>
        <v>1974.0791999999997</v>
      </c>
    </row>
    <row r="62" spans="1:19" x14ac:dyDescent="0.2">
      <c r="C62" s="22" t="s">
        <v>25</v>
      </c>
      <c r="D62" s="18">
        <v>-3.7241285</v>
      </c>
      <c r="E62" s="18">
        <v>-1.9212370999999999</v>
      </c>
      <c r="F62" s="18">
        <v>-1.4473384</v>
      </c>
      <c r="G62" s="2">
        <f>H45</f>
        <v>1.1643662E-18</v>
      </c>
      <c r="H62" s="36">
        <f t="shared" si="33"/>
        <v>2.4134124153597135E-2</v>
      </c>
      <c r="I62" s="36">
        <f t="shared" si="33"/>
        <v>0.14642570679610203</v>
      </c>
      <c r="J62" s="100">
        <f t="shared" si="33"/>
        <v>0.2351954519716157</v>
      </c>
      <c r="N62" s="30">
        <v>22.419</v>
      </c>
      <c r="O62" s="65">
        <v>3866.16</v>
      </c>
      <c r="P62">
        <v>0.17699999999999999</v>
      </c>
      <c r="Q62" s="44">
        <f t="shared" si="34"/>
        <v>885.33840000000032</v>
      </c>
    </row>
    <row r="63" spans="1:19" ht="17" thickBot="1" x14ac:dyDescent="0.25">
      <c r="C63" s="22" t="s">
        <v>26</v>
      </c>
      <c r="D63" s="18">
        <v>-4.4683687000000001</v>
      </c>
      <c r="E63" s="18">
        <v>3.5754315000000001</v>
      </c>
      <c r="F63" s="18">
        <v>-2.0608281000000002</v>
      </c>
      <c r="G63" s="2">
        <f>H30</f>
        <v>6.4000810999999997E-16</v>
      </c>
      <c r="H63" s="36">
        <f t="shared" si="33"/>
        <v>1.1466005096591649E-2</v>
      </c>
      <c r="I63" s="36">
        <f t="shared" si="33"/>
        <v>35.710026368046726</v>
      </c>
      <c r="J63" s="100">
        <f t="shared" si="33"/>
        <v>0.12734846895104554</v>
      </c>
      <c r="N63" s="31">
        <v>21.053999999999998</v>
      </c>
      <c r="O63" s="66">
        <v>2904.7669999999998</v>
      </c>
      <c r="P63">
        <v>0.17299999999999999</v>
      </c>
      <c r="Q63" s="45">
        <f t="shared" si="34"/>
        <v>-8.6914000000000904</v>
      </c>
    </row>
    <row r="64" spans="1:19" x14ac:dyDescent="0.2">
      <c r="C64" s="22"/>
      <c r="D64" s="17"/>
      <c r="E64" s="17"/>
      <c r="F64" s="17"/>
      <c r="G64" t="s">
        <v>85</v>
      </c>
      <c r="H64" s="37"/>
      <c r="I64" s="37"/>
      <c r="J64" s="101"/>
      <c r="M64" t="s">
        <v>41</v>
      </c>
      <c r="N64" s="69">
        <f>AVERAGE(N59:N63)</f>
        <v>22.861600000000003</v>
      </c>
      <c r="O64" s="69">
        <f>AVERAGE(O59:O63)</f>
        <v>3530.9161999999997</v>
      </c>
      <c r="Q64" s="69">
        <f>AVERAGE(Q59:Q63)</f>
        <v>716.81851999999992</v>
      </c>
    </row>
    <row r="65" spans="3:17" x14ac:dyDescent="0.2">
      <c r="C65" s="22" t="s">
        <v>5</v>
      </c>
      <c r="D65" s="18">
        <f>AVERAGE(D59:D63)</f>
        <v>-4.0388875823159998</v>
      </c>
      <c r="E65" s="18">
        <f t="shared" ref="E65:F65" si="35">AVERAGE(E59:E63)</f>
        <v>-1.2773632231379999</v>
      </c>
      <c r="F65" s="18">
        <f t="shared" si="35"/>
        <v>-0.97208977849199996</v>
      </c>
      <c r="G65">
        <f>GEOMEAN(G59:G63)</f>
        <v>6.0994534092982976E-19</v>
      </c>
      <c r="H65" s="36">
        <f>AVERAGE(H59:H63)</f>
        <v>2.4355582896776935E-2</v>
      </c>
      <c r="I65" s="36">
        <f t="shared" ref="I65:J65" si="36">AVERAGE(I59:I63)</f>
        <v>7.2310849761514309</v>
      </c>
      <c r="J65" s="100">
        <f t="shared" si="36"/>
        <v>0.5051743057233381</v>
      </c>
      <c r="M65" t="s">
        <v>42</v>
      </c>
      <c r="N65" s="69">
        <f>STDEV(N59:N63)</f>
        <v>1.7728138086104817</v>
      </c>
      <c r="O65" s="69">
        <f>STDEV(O59:O63)</f>
        <v>762.52904302406739</v>
      </c>
      <c r="Q65" s="69">
        <f>STDEV(Q59:Q63)</f>
        <v>971.31600010188492</v>
      </c>
    </row>
    <row r="66" spans="3:17" x14ac:dyDescent="0.2">
      <c r="C66" s="22" t="s">
        <v>6</v>
      </c>
      <c r="D66" s="18">
        <f>STDEV(D59:D63)</f>
        <v>0.98601384392480063</v>
      </c>
      <c r="E66" s="18">
        <f t="shared" ref="E66:F66" si="37">STDEV(E59:E63)</f>
        <v>2.8684882315854705</v>
      </c>
      <c r="F66" s="18">
        <f t="shared" si="37"/>
        <v>0.87932947992851418</v>
      </c>
      <c r="H66" s="36">
        <f>STDEV(H59:H63)</f>
        <v>1.9423033355226382E-2</v>
      </c>
      <c r="I66" s="36">
        <f t="shared" ref="I66:J66" si="38">STDEV(I59:I63)</f>
        <v>15.920317376130432</v>
      </c>
      <c r="J66" s="100">
        <f t="shared" si="38"/>
        <v>0.3973658197734487</v>
      </c>
      <c r="M66" t="s">
        <v>73</v>
      </c>
      <c r="N66" s="68">
        <f>N65/N64</f>
        <v>7.7545482757570838E-2</v>
      </c>
      <c r="O66" s="68">
        <f>O65/O64</f>
        <v>0.2159578420535915</v>
      </c>
      <c r="Q66" s="68">
        <f>Q65/Q64</f>
        <v>1.3550375346076229</v>
      </c>
    </row>
    <row r="67" spans="3:17" ht="17" thickBot="1" x14ac:dyDescent="0.25">
      <c r="C67" s="23" t="s">
        <v>27</v>
      </c>
      <c r="D67" s="19">
        <f>SQRT(EXP(D66^2)-1)</f>
        <v>1.2821138510114309</v>
      </c>
      <c r="E67" s="19">
        <f t="shared" ref="E67:F67" si="39">SQRT(EXP(E66^2)-1)</f>
        <v>61.189698157167236</v>
      </c>
      <c r="F67" s="19">
        <f t="shared" si="39"/>
        <v>1.0801539862844873</v>
      </c>
      <c r="G67" s="15"/>
      <c r="H67" s="38">
        <f>H66/H65</f>
        <v>0.79747766405527931</v>
      </c>
      <c r="I67" s="38">
        <f t="shared" ref="I67:J67" si="40">I66/I65</f>
        <v>2.201649880845908</v>
      </c>
      <c r="J67" s="102">
        <f t="shared" si="40"/>
        <v>0.7865915096463133</v>
      </c>
    </row>
  </sheetData>
  <sortState xmlns:xlrd2="http://schemas.microsoft.com/office/spreadsheetml/2017/richdata2" ref="D77:D81">
    <sortCondition ref="D77:D81"/>
  </sortState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2C689-1077-8846-81E3-73A3CB5D3711}">
  <sheetPr codeName="Sheet11">
    <tabColor theme="5" tint="0.39997558519241921"/>
  </sheetPr>
  <dimension ref="A1:U76"/>
  <sheetViews>
    <sheetView topLeftCell="A46" workbookViewId="0">
      <selection activeCell="D65" sqref="D65:F66"/>
    </sheetView>
  </sheetViews>
  <sheetFormatPr baseColWidth="10" defaultRowHeight="16" x14ac:dyDescent="0.2"/>
  <cols>
    <col min="4" max="4" width="11.1640625" bestFit="1" customWidth="1"/>
    <col min="5" max="5" width="11.33203125" customWidth="1"/>
    <col min="6" max="6" width="10" customWidth="1"/>
    <col min="7" max="7" width="9.1640625" customWidth="1"/>
    <col min="9" max="9" width="12.1640625" bestFit="1" customWidth="1"/>
    <col min="11" max="11" width="9.83203125" customWidth="1"/>
    <col min="12" max="12" width="6.1640625" customWidth="1"/>
    <col min="13" max="13" width="13.33203125" bestFit="1" customWidth="1"/>
    <col min="14" max="14" width="12.1640625" bestFit="1" customWidth="1"/>
    <col min="15" max="15" width="11.1640625" customWidth="1"/>
    <col min="16" max="16" width="13.5" bestFit="1" customWidth="1"/>
    <col min="17" max="17" width="13" bestFit="1" customWidth="1"/>
    <col min="18" max="18" width="12.33203125" bestFit="1" customWidth="1"/>
    <col min="19" max="19" width="12" bestFit="1" customWidth="1"/>
  </cols>
  <sheetData>
    <row r="1" spans="1:20" ht="17" thickBot="1" x14ac:dyDescent="0.25">
      <c r="A1" s="7" t="s">
        <v>55</v>
      </c>
      <c r="B1" s="8" t="s">
        <v>11</v>
      </c>
      <c r="C1" s="8" t="s">
        <v>10</v>
      </c>
      <c r="D1" s="8" t="s">
        <v>0</v>
      </c>
      <c r="E1" s="8" t="s">
        <v>1</v>
      </c>
      <c r="F1" s="8" t="s">
        <v>2</v>
      </c>
      <c r="G1" s="8" t="s">
        <v>7</v>
      </c>
      <c r="H1" s="8" t="s">
        <v>3</v>
      </c>
      <c r="I1" s="8" t="s">
        <v>16</v>
      </c>
      <c r="J1" s="8" t="s">
        <v>9</v>
      </c>
      <c r="K1" s="8" t="s">
        <v>44</v>
      </c>
      <c r="L1" s="8" t="s">
        <v>37</v>
      </c>
      <c r="M1" s="8" t="s">
        <v>38</v>
      </c>
      <c r="N1" s="8" t="s">
        <v>17</v>
      </c>
      <c r="O1" s="8" t="s">
        <v>15</v>
      </c>
      <c r="P1" s="8" t="s">
        <v>60</v>
      </c>
      <c r="Q1" t="s">
        <v>0</v>
      </c>
      <c r="R1" t="s">
        <v>1</v>
      </c>
      <c r="S1" t="s">
        <v>2</v>
      </c>
      <c r="T1" t="s">
        <v>7</v>
      </c>
    </row>
    <row r="2" spans="1:20" x14ac:dyDescent="0.2">
      <c r="A2">
        <v>2015</v>
      </c>
      <c r="B2" t="s">
        <v>12</v>
      </c>
      <c r="C2" t="s">
        <v>56</v>
      </c>
      <c r="D2" s="73">
        <v>-1.6549</v>
      </c>
      <c r="E2" s="73">
        <v>-1.0478000000000001</v>
      </c>
      <c r="F2" s="73">
        <v>-0.61719999999999997</v>
      </c>
      <c r="G2" s="55"/>
      <c r="H2">
        <v>60.60671</v>
      </c>
      <c r="K2" s="4">
        <f t="shared" ref="K2:K9" si="0">-2*LN(H2/L2) +2*M2</f>
        <v>2.7610020735396068</v>
      </c>
      <c r="L2">
        <v>12</v>
      </c>
      <c r="M2">
        <v>3</v>
      </c>
      <c r="N2">
        <f t="shared" ref="N2:N5" si="1">1/EXP(-0.5*K2)</f>
        <v>3.9768936983751799</v>
      </c>
      <c r="O2">
        <f>N2/SUM(N$2:N$9)</f>
        <v>0.13266306613573711</v>
      </c>
      <c r="P2" s="43">
        <f>N2/(SUM(N$2:N$5))</f>
        <v>0.26400914302065631</v>
      </c>
      <c r="Q2" s="4">
        <f>$O2*D2+$O3*D3+$O4*D4+$O5*D5+$O6*D6+$O7*D7+$O8*D8+$O9*D9</f>
        <v>-1.6679813255470328</v>
      </c>
      <c r="R2" s="4">
        <f>$O2*E2+$O3*E3+$O4*E4+$O5*E5+$O6*E6+$O7*E7+$O8*E8+$O9*E9</f>
        <v>0.62571566660127176</v>
      </c>
      <c r="S2" s="4">
        <f>$O2*F2+$O3*F3+$O4*F4+$O5*F5+$O6*F6+$O7*F7+$O8*F8+$O9*F9</f>
        <v>0.33773472723977011</v>
      </c>
      <c r="T2" s="4">
        <v>0.5</v>
      </c>
    </row>
    <row r="3" spans="1:20" x14ac:dyDescent="0.2">
      <c r="A3">
        <v>2015</v>
      </c>
      <c r="B3" t="s">
        <v>12</v>
      </c>
      <c r="C3" t="s">
        <v>57</v>
      </c>
      <c r="D3" s="73">
        <v>-0.67090000000000005</v>
      </c>
      <c r="E3" s="73">
        <v>0.96109999999999995</v>
      </c>
      <c r="F3" s="73">
        <v>1.4305000000000001</v>
      </c>
      <c r="G3" s="55"/>
      <c r="H3">
        <v>58.805660000000003</v>
      </c>
      <c r="K3" s="4">
        <f t="shared" si="0"/>
        <v>2.8213370820251402</v>
      </c>
      <c r="L3">
        <v>12</v>
      </c>
      <c r="M3">
        <v>3</v>
      </c>
      <c r="N3">
        <f t="shared" si="1"/>
        <v>4.0986946337861356</v>
      </c>
      <c r="O3">
        <f t="shared" ref="O3:O9" si="2">N3/SUM(N$2:N$9)</f>
        <v>0.13672615828135318</v>
      </c>
      <c r="P3" s="44">
        <f t="shared" ref="P3:P4" si="3">N3/(SUM(N$2:N$5))</f>
        <v>0.27209499167939688</v>
      </c>
    </row>
    <row r="4" spans="1:20" x14ac:dyDescent="0.2">
      <c r="A4">
        <v>2015</v>
      </c>
      <c r="B4" t="s">
        <v>12</v>
      </c>
      <c r="C4" t="s">
        <v>58</v>
      </c>
      <c r="D4" s="73">
        <v>-7.9001569999999993E-2</v>
      </c>
      <c r="E4" s="73">
        <v>0.44866600000000001</v>
      </c>
      <c r="F4" s="73">
        <v>1.414649</v>
      </c>
      <c r="G4" s="55"/>
      <c r="H4">
        <v>76.07056</v>
      </c>
      <c r="K4" s="4">
        <f t="shared" si="0"/>
        <v>2.3064906383305863</v>
      </c>
      <c r="L4">
        <v>12</v>
      </c>
      <c r="M4">
        <v>3</v>
      </c>
      <c r="N4">
        <f t="shared" si="1"/>
        <v>3.168458902869284</v>
      </c>
      <c r="O4">
        <f t="shared" si="2"/>
        <v>0.10569492293732871</v>
      </c>
      <c r="P4" s="44">
        <f t="shared" si="3"/>
        <v>0.21034057812117385</v>
      </c>
      <c r="Q4" s="4">
        <f>$P2*D2+$P3*D3+$P4*D4+$P5*D5</f>
        <v>-1.1135444578952192</v>
      </c>
      <c r="R4" s="4">
        <f t="shared" ref="R4:S4" si="4">$P2*E2+$P3*E3+$P4*E4+$P5*E5</f>
        <v>-0.34362512568741832</v>
      </c>
      <c r="S4" s="4">
        <f t="shared" si="4"/>
        <v>1.1584417037746018</v>
      </c>
    </row>
    <row r="5" spans="1:20" ht="17" thickBot="1" x14ac:dyDescent="0.25">
      <c r="A5">
        <v>2015</v>
      </c>
      <c r="B5" t="s">
        <v>12</v>
      </c>
      <c r="C5" t="s">
        <v>68</v>
      </c>
      <c r="D5" s="73">
        <v>-1.8831</v>
      </c>
      <c r="E5" s="73">
        <v>-1.6677999999999999</v>
      </c>
      <c r="F5" s="73">
        <v>2.5028000000000001</v>
      </c>
      <c r="G5" s="55"/>
      <c r="H5">
        <v>63.105469999999997</v>
      </c>
      <c r="K5" s="4">
        <f t="shared" si="0"/>
        <v>2.680198392401711</v>
      </c>
      <c r="L5">
        <v>12</v>
      </c>
      <c r="M5">
        <v>3</v>
      </c>
      <c r="N5">
        <f t="shared" si="1"/>
        <v>3.819422358763068</v>
      </c>
      <c r="O5">
        <f t="shared" si="2"/>
        <v>0.12741006408793787</v>
      </c>
      <c r="P5" s="45">
        <f>N5/(SUM(N$2:N$5))</f>
        <v>0.25355528717877296</v>
      </c>
      <c r="Q5" s="4">
        <f>$P6*D6+$P7*D7+$P8*D8+$P9*D9</f>
        <v>-2.2279774562714274</v>
      </c>
      <c r="R5" s="4">
        <f t="shared" ref="R5:S5" si="5">$P6*E6+$P7*E7+$P8*E8+$P9*E9</f>
        <v>1.6047759071909726</v>
      </c>
      <c r="S5" s="4">
        <f t="shared" si="5"/>
        <v>-0.49120136653862145</v>
      </c>
    </row>
    <row r="6" spans="1:20" x14ac:dyDescent="0.2">
      <c r="A6">
        <v>2015</v>
      </c>
      <c r="B6" t="s">
        <v>12</v>
      </c>
      <c r="C6" t="s">
        <v>52</v>
      </c>
      <c r="D6" s="73">
        <v>-2.3278451860993599</v>
      </c>
      <c r="E6" s="73">
        <v>1.1927126579118601</v>
      </c>
      <c r="F6" s="73">
        <v>-1.3681481653913401</v>
      </c>
      <c r="G6" s="55"/>
      <c r="H6">
        <v>63.751139999999999</v>
      </c>
      <c r="K6" s="4">
        <f t="shared" si="0"/>
        <v>2.6598391671128221</v>
      </c>
      <c r="L6">
        <v>12</v>
      </c>
      <c r="M6">
        <v>3</v>
      </c>
      <c r="N6">
        <f>1/EXP(-0.5*K6)</f>
        <v>3.7807393417318038</v>
      </c>
      <c r="O6">
        <f t="shared" si="2"/>
        <v>0.12611965804845907</v>
      </c>
      <c r="P6" s="43">
        <f>N6/SUM(N$6:N$9)</f>
        <v>0.25350390075681767</v>
      </c>
    </row>
    <row r="7" spans="1:20" x14ac:dyDescent="0.2">
      <c r="A7">
        <v>2015</v>
      </c>
      <c r="B7" t="s">
        <v>12</v>
      </c>
      <c r="C7" t="s">
        <v>50</v>
      </c>
      <c r="D7" s="73">
        <v>-0.762280576731311</v>
      </c>
      <c r="E7" s="73">
        <v>0.31078138019740498</v>
      </c>
      <c r="F7" s="73">
        <v>1.70179906507575</v>
      </c>
      <c r="G7" s="55"/>
      <c r="H7">
        <v>58.847169999999998</v>
      </c>
      <c r="K7" s="4">
        <f t="shared" si="0"/>
        <v>2.8199258111964696</v>
      </c>
      <c r="L7">
        <v>12</v>
      </c>
      <c r="M7">
        <v>3</v>
      </c>
      <c r="N7">
        <f>1/EXP(-0.5*K7)</f>
        <v>4.0958034698737764</v>
      </c>
      <c r="O7">
        <f t="shared" si="2"/>
        <v>0.13662971349343458</v>
      </c>
      <c r="P7" s="44">
        <f t="shared" ref="P7:P9" si="6">N7/SUM(N$6:N$9)</f>
        <v>0.27462939454342472</v>
      </c>
    </row>
    <row r="8" spans="1:20" x14ac:dyDescent="0.2">
      <c r="A8">
        <v>2015</v>
      </c>
      <c r="B8" t="s">
        <v>45</v>
      </c>
      <c r="C8" t="s">
        <v>51</v>
      </c>
      <c r="D8" s="73">
        <v>-4.13269711873075</v>
      </c>
      <c r="E8" s="73">
        <v>5.3550185524519502</v>
      </c>
      <c r="F8" s="73">
        <v>-3.22951962380295</v>
      </c>
      <c r="G8" s="55"/>
      <c r="H8" s="39">
        <v>71.104249999999993</v>
      </c>
      <c r="K8" s="4">
        <f t="shared" si="0"/>
        <v>2.4415190796008379</v>
      </c>
      <c r="L8">
        <v>12</v>
      </c>
      <c r="M8">
        <v>3</v>
      </c>
      <c r="N8">
        <f>1/EXP(-0.5*K8)</f>
        <v>3.3897614147994251</v>
      </c>
      <c r="O8">
        <f t="shared" si="2"/>
        <v>0.11307723486288709</v>
      </c>
      <c r="P8" s="44">
        <f t="shared" si="6"/>
        <v>0.22728827978206631</v>
      </c>
    </row>
    <row r="9" spans="1:20" ht="17" thickBot="1" x14ac:dyDescent="0.25">
      <c r="A9">
        <v>2015</v>
      </c>
      <c r="B9" t="s">
        <v>12</v>
      </c>
      <c r="C9" t="s">
        <v>53</v>
      </c>
      <c r="D9" s="73">
        <v>-2.0001819423170502</v>
      </c>
      <c r="E9" s="73">
        <v>-2.6192555036387002E-4</v>
      </c>
      <c r="F9" s="73">
        <v>0.50003365253007503</v>
      </c>
      <c r="G9" s="55"/>
      <c r="H9">
        <v>66.077629999999999</v>
      </c>
      <c r="K9" s="4">
        <f t="shared" si="0"/>
        <v>2.5881527736717955</v>
      </c>
      <c r="L9">
        <v>12</v>
      </c>
      <c r="M9">
        <v>3</v>
      </c>
      <c r="N9">
        <f>1/EXP(-0.5*K9)</f>
        <v>3.6476254229797891</v>
      </c>
      <c r="O9">
        <f t="shared" si="2"/>
        <v>0.1216791821528623</v>
      </c>
      <c r="P9" s="45">
        <f t="shared" si="6"/>
        <v>0.2445784249176913</v>
      </c>
    </row>
    <row r="10" spans="1:20" x14ac:dyDescent="0.2">
      <c r="D10" s="55"/>
      <c r="E10" s="55"/>
      <c r="F10" s="55"/>
      <c r="G10" s="55"/>
      <c r="H10" s="2"/>
      <c r="K10" s="4"/>
      <c r="O10">
        <f>SUM(O2:O9)</f>
        <v>0.99999999999999989</v>
      </c>
      <c r="P10">
        <f>SUM(P2:P9)</f>
        <v>2</v>
      </c>
    </row>
    <row r="11" spans="1:20" x14ac:dyDescent="0.2">
      <c r="D11" s="55"/>
      <c r="E11" s="55"/>
      <c r="F11" s="55"/>
      <c r="G11" s="55"/>
      <c r="H11" s="2"/>
      <c r="K11" s="2"/>
    </row>
    <row r="12" spans="1:20" x14ac:dyDescent="0.2">
      <c r="A12">
        <v>2015</v>
      </c>
      <c r="B12" t="s">
        <v>18</v>
      </c>
      <c r="C12" t="s">
        <v>8</v>
      </c>
      <c r="D12" s="73">
        <v>-4.0508480000000002</v>
      </c>
      <c r="E12" s="73">
        <v>2.3141020000000001</v>
      </c>
      <c r="F12" s="73">
        <v>-3.1876571</v>
      </c>
      <c r="G12" s="73">
        <v>0.20339579999999999</v>
      </c>
      <c r="H12">
        <v>70.829329999999999</v>
      </c>
      <c r="I12" s="6">
        <v>0.43423</v>
      </c>
      <c r="K12" s="4">
        <f>-2*LN(H12/L12) +2*M12</f>
        <v>4.4492669386717596</v>
      </c>
      <c r="L12">
        <v>12</v>
      </c>
      <c r="M12">
        <v>4</v>
      </c>
      <c r="N12">
        <f>1/EXP(-0.5*K12)</f>
        <v>9.2500917402117313</v>
      </c>
      <c r="O12">
        <f>N12/SUM(N$12:N$19)</f>
        <v>0.12495964099801224</v>
      </c>
      <c r="Q12">
        <f t="shared" ref="Q12:T19" si="7">$O12*D12</f>
        <v>-0.5061925118175159</v>
      </c>
      <c r="R12">
        <f t="shared" si="7"/>
        <v>0.28916935515278214</v>
      </c>
      <c r="S12">
        <f t="shared" si="7"/>
        <v>-0.39832848684076483</v>
      </c>
      <c r="T12">
        <f t="shared" si="7"/>
        <v>2.5416266148503498E-2</v>
      </c>
    </row>
    <row r="13" spans="1:20" x14ac:dyDescent="0.2">
      <c r="A13">
        <v>2015</v>
      </c>
      <c r="B13" t="s">
        <v>18</v>
      </c>
      <c r="C13" t="s">
        <v>31</v>
      </c>
      <c r="D13" s="73">
        <v>-4.0361760000000002</v>
      </c>
      <c r="E13" s="73">
        <v>2.967797</v>
      </c>
      <c r="F13" s="73">
        <v>-3.1361412</v>
      </c>
      <c r="G13" s="73">
        <v>0.27768900000000002</v>
      </c>
      <c r="H13" s="39">
        <v>70.798829999999995</v>
      </c>
      <c r="I13" s="2"/>
      <c r="K13" s="4">
        <f>-2*LN(H14/L13) +2*M13</f>
        <v>4.4472777921685136</v>
      </c>
      <c r="L13">
        <v>12</v>
      </c>
      <c r="M13">
        <v>4</v>
      </c>
      <c r="N13">
        <f t="shared" ref="N13:N19" si="8">1/EXP(-0.5*K13)</f>
        <v>9.2408964198596699</v>
      </c>
      <c r="O13">
        <f t="shared" ref="O13:O19" si="9">N13/SUM(N$12:N$19)</f>
        <v>0.12483542126459486</v>
      </c>
      <c r="Q13">
        <f t="shared" si="7"/>
        <v>-0.50385773125804745</v>
      </c>
      <c r="R13">
        <f t="shared" si="7"/>
        <v>0.37048618872280081</v>
      </c>
      <c r="S13">
        <f t="shared" si="7"/>
        <v>-0.39150150784725202</v>
      </c>
      <c r="T13">
        <f t="shared" si="7"/>
        <v>3.4665423295544083E-2</v>
      </c>
    </row>
    <row r="14" spans="1:20" x14ac:dyDescent="0.2">
      <c r="A14">
        <v>2015</v>
      </c>
      <c r="B14" t="s">
        <v>19</v>
      </c>
      <c r="C14" t="s">
        <v>8</v>
      </c>
      <c r="D14" s="73">
        <v>-4.0623399999999998</v>
      </c>
      <c r="E14" s="73">
        <v>7.2146460000000001</v>
      </c>
      <c r="F14" s="73">
        <v>-3.1256989000000002</v>
      </c>
      <c r="G14" s="73">
        <v>0.20075689999999999</v>
      </c>
      <c r="H14">
        <v>70.899810000000002</v>
      </c>
      <c r="I14" s="6">
        <v>0.43095499999999998</v>
      </c>
      <c r="K14" s="4">
        <f>-2*LN(H15/L14) +2*M14</f>
        <v>4.4520702842977293</v>
      </c>
      <c r="L14">
        <v>12</v>
      </c>
      <c r="M14">
        <v>4</v>
      </c>
      <c r="N14">
        <f t="shared" si="8"/>
        <v>9.2630664333346378</v>
      </c>
      <c r="O14">
        <f t="shared" si="9"/>
        <v>0.12513491634016366</v>
      </c>
      <c r="Q14">
        <f t="shared" si="7"/>
        <v>-0.50834057604530047</v>
      </c>
      <c r="R14">
        <f t="shared" si="7"/>
        <v>0.90280412363389639</v>
      </c>
      <c r="S14">
        <f t="shared" si="7"/>
        <v>-0.39113407035604159</v>
      </c>
      <c r="T14">
        <f t="shared" si="7"/>
        <v>2.51216978862106E-2</v>
      </c>
    </row>
    <row r="15" spans="1:20" x14ac:dyDescent="0.2">
      <c r="A15">
        <v>2015</v>
      </c>
      <c r="B15" t="s">
        <v>19</v>
      </c>
      <c r="C15" t="s">
        <v>30</v>
      </c>
      <c r="D15" s="73">
        <v>-4.0160340000000003</v>
      </c>
      <c r="E15" s="73">
        <v>5.5250950000000003</v>
      </c>
      <c r="F15" s="73">
        <v>-3.1295175999999998</v>
      </c>
      <c r="G15" s="73">
        <v>0.27247949999999999</v>
      </c>
      <c r="H15" s="39">
        <v>70.730119999999999</v>
      </c>
      <c r="I15" s="2"/>
      <c r="K15" s="4">
        <f>-2*LN(H15/L15) +2*M15</f>
        <v>4.4520702842977293</v>
      </c>
      <c r="L15">
        <v>12</v>
      </c>
      <c r="M15">
        <v>4</v>
      </c>
      <c r="N15">
        <f t="shared" si="8"/>
        <v>9.2630664333346378</v>
      </c>
      <c r="O15">
        <f t="shared" si="9"/>
        <v>0.12513491634016366</v>
      </c>
      <c r="Q15">
        <f t="shared" si="7"/>
        <v>-0.50254607860925282</v>
      </c>
      <c r="R15">
        <f t="shared" si="7"/>
        <v>0.69138230059645656</v>
      </c>
      <c r="S15">
        <f t="shared" si="7"/>
        <v>-0.39161192306106973</v>
      </c>
      <c r="T15">
        <f t="shared" si="7"/>
        <v>3.4096699436909621E-2</v>
      </c>
    </row>
    <row r="16" spans="1:20" x14ac:dyDescent="0.2">
      <c r="A16">
        <v>2015</v>
      </c>
      <c r="B16" t="s">
        <v>28</v>
      </c>
      <c r="C16" t="s">
        <v>8</v>
      </c>
      <c r="D16" s="73">
        <v>-4.087923</v>
      </c>
      <c r="E16" s="73">
        <v>2.0667990000000001</v>
      </c>
      <c r="F16" s="73">
        <v>-3.1488748000000002</v>
      </c>
      <c r="G16" s="73">
        <v>0.2006589</v>
      </c>
      <c r="H16" s="73">
        <v>70.976140000000001</v>
      </c>
      <c r="I16" s="6">
        <v>0.45061000000000001</v>
      </c>
      <c r="K16" s="4">
        <f>-2*LN(H16/L16) +2*M16</f>
        <v>4.4451257711285965</v>
      </c>
      <c r="L16">
        <v>12</v>
      </c>
      <c r="M16">
        <v>4</v>
      </c>
      <c r="N16">
        <f t="shared" si="8"/>
        <v>9.2309584657284969</v>
      </c>
      <c r="O16">
        <f t="shared" si="9"/>
        <v>0.12470116927927806</v>
      </c>
      <c r="Q16">
        <f t="shared" si="7"/>
        <v>-0.50976877802365417</v>
      </c>
      <c r="R16">
        <f t="shared" si="7"/>
        <v>0.25773225196524263</v>
      </c>
      <c r="S16">
        <f t="shared" si="7"/>
        <v>-0.39266836947405287</v>
      </c>
      <c r="T16">
        <f t="shared" si="7"/>
        <v>2.5022399456293729E-2</v>
      </c>
    </row>
    <row r="17" spans="1:21" x14ac:dyDescent="0.2">
      <c r="A17">
        <v>2015</v>
      </c>
      <c r="B17" t="s">
        <v>28</v>
      </c>
      <c r="C17" t="s">
        <v>30</v>
      </c>
      <c r="D17" s="73">
        <v>-4.0466759999999997</v>
      </c>
      <c r="E17" s="73">
        <v>1.222518</v>
      </c>
      <c r="F17" s="73">
        <v>-3.1341853999999998</v>
      </c>
      <c r="G17" s="73">
        <v>0.26502710000000002</v>
      </c>
      <c r="H17">
        <v>70.828599999999994</v>
      </c>
      <c r="I17" s="2"/>
      <c r="K17" s="4">
        <f>-2*LN(H17/L17) +2*M17</f>
        <v>4.449287551707684</v>
      </c>
      <c r="L17">
        <v>12</v>
      </c>
      <c r="M17">
        <v>4</v>
      </c>
      <c r="N17">
        <f t="shared" si="8"/>
        <v>9.2501870769396977</v>
      </c>
      <c r="O17">
        <f t="shared" si="9"/>
        <v>0.12496092890343363</v>
      </c>
      <c r="Q17">
        <f t="shared" si="7"/>
        <v>-0.50567639193123115</v>
      </c>
      <c r="R17">
        <f t="shared" si="7"/>
        <v>0.15276698488116788</v>
      </c>
      <c r="S17">
        <f t="shared" si="7"/>
        <v>-0.3916507189395797</v>
      </c>
      <c r="T17">
        <f t="shared" si="7"/>
        <v>3.31180326005832E-2</v>
      </c>
    </row>
    <row r="18" spans="1:21" x14ac:dyDescent="0.2">
      <c r="A18">
        <v>2015</v>
      </c>
      <c r="B18" t="s">
        <v>29</v>
      </c>
      <c r="C18" t="s">
        <v>8</v>
      </c>
      <c r="D18" s="73">
        <v>-4.0152279999999996</v>
      </c>
      <c r="E18" s="73">
        <v>-4.1001430000000001</v>
      </c>
      <c r="F18" s="73">
        <v>0.69704920000000004</v>
      </c>
      <c r="G18" s="73">
        <v>0.20124349999999999</v>
      </c>
      <c r="H18" s="39">
        <v>70.717140000000001</v>
      </c>
      <c r="I18" s="6">
        <v>0.43859999999999999</v>
      </c>
      <c r="K18" s="4">
        <f>-2*LN(H18/L18) +2*M18</f>
        <v>4.4524373469056986</v>
      </c>
      <c r="L18">
        <v>12</v>
      </c>
      <c r="M18">
        <v>4</v>
      </c>
      <c r="N18">
        <f t="shared" si="8"/>
        <v>9.2647666520129466</v>
      </c>
      <c r="O18">
        <f t="shared" si="9"/>
        <v>0.12515788462216848</v>
      </c>
      <c r="Q18">
        <f t="shared" si="7"/>
        <v>-0.50253744275570023</v>
      </c>
      <c r="R18">
        <f t="shared" si="7"/>
        <v>-0.51316522452839175</v>
      </c>
      <c r="S18">
        <f t="shared" si="7"/>
        <v>8.7241203349574845E-2</v>
      </c>
      <c r="T18">
        <f t="shared" si="7"/>
        <v>2.518721075396136E-2</v>
      </c>
    </row>
    <row r="19" spans="1:21" ht="17" thickBot="1" x14ac:dyDescent="0.25">
      <c r="A19" s="14">
        <v>2015</v>
      </c>
      <c r="B19" s="15" t="s">
        <v>29</v>
      </c>
      <c r="C19" s="15" t="s">
        <v>30</v>
      </c>
      <c r="D19" s="81">
        <v>-4.0173889999999997</v>
      </c>
      <c r="E19" s="81">
        <v>6.5242240000000002</v>
      </c>
      <c r="F19" s="81">
        <v>-3.1151475999999998</v>
      </c>
      <c r="G19" s="81">
        <v>0.26511630000000003</v>
      </c>
      <c r="H19" s="15">
        <v>70.741309999999999</v>
      </c>
      <c r="I19" s="15"/>
      <c r="J19" s="15"/>
      <c r="K19" s="51">
        <f>-2*LN(H19/L19) +2*M19</f>
        <v>4.4517538953272258</v>
      </c>
      <c r="L19" s="15">
        <v>12</v>
      </c>
      <c r="M19" s="15">
        <v>4</v>
      </c>
      <c r="N19" s="15">
        <f t="shared" si="8"/>
        <v>9.2616011832086631</v>
      </c>
      <c r="O19" s="15">
        <f t="shared" si="9"/>
        <v>0.12511512225218527</v>
      </c>
      <c r="Q19">
        <f t="shared" si="7"/>
        <v>-0.50263611586958423</v>
      </c>
      <c r="R19">
        <f t="shared" si="7"/>
        <v>0.81627908336064126</v>
      </c>
      <c r="S19">
        <f t="shared" si="7"/>
        <v>-0.38975207280760149</v>
      </c>
      <c r="T19">
        <f t="shared" si="7"/>
        <v>3.3170058285547026E-2</v>
      </c>
    </row>
    <row r="20" spans="1:21" x14ac:dyDescent="0.2">
      <c r="A20" s="10"/>
      <c r="D20" s="55"/>
      <c r="E20" s="55"/>
      <c r="F20" s="55"/>
      <c r="G20" s="55"/>
      <c r="I20" s="6"/>
      <c r="Q20" t="s">
        <v>39</v>
      </c>
    </row>
    <row r="21" spans="1:21" x14ac:dyDescent="0.2">
      <c r="A21" s="10">
        <v>2015</v>
      </c>
      <c r="B21" t="s">
        <v>32</v>
      </c>
      <c r="D21" s="55"/>
      <c r="E21" s="55"/>
      <c r="F21" s="55"/>
      <c r="G21" s="55"/>
      <c r="I21" s="6"/>
      <c r="P21" s="1" t="s">
        <v>5</v>
      </c>
      <c r="Q21" s="11">
        <f>SUM(Q12:Q19)</f>
        <v>-4.041555626310287</v>
      </c>
      <c r="R21" s="11">
        <f t="shared" ref="R21:T21" si="10">SUM(R12:R19)</f>
        <v>2.967455063784596</v>
      </c>
      <c r="S21" s="11">
        <f t="shared" si="10"/>
        <v>-2.6594059459767876</v>
      </c>
      <c r="T21" s="11">
        <f t="shared" si="10"/>
        <v>0.2357977878635531</v>
      </c>
    </row>
    <row r="22" spans="1:21" x14ac:dyDescent="0.2">
      <c r="A22" s="10">
        <v>2015</v>
      </c>
      <c r="B22" t="s">
        <v>13</v>
      </c>
      <c r="C22" t="s">
        <v>8</v>
      </c>
      <c r="D22" s="58">
        <v>-3.86572</v>
      </c>
      <c r="E22" s="58">
        <v>1.5381522999999999</v>
      </c>
      <c r="F22">
        <v>-1.1233177999999999</v>
      </c>
      <c r="G22" s="58">
        <v>0.20046240000000001</v>
      </c>
      <c r="H22">
        <v>2.7258429999999999E-3</v>
      </c>
      <c r="I22" s="6">
        <v>0.59722500000000001</v>
      </c>
      <c r="J22" s="4"/>
      <c r="K22" s="4">
        <f>-2*LN(H22/L22) +2*M22</f>
        <v>23.968838165179715</v>
      </c>
      <c r="L22">
        <v>8</v>
      </c>
      <c r="M22">
        <v>4</v>
      </c>
      <c r="N22">
        <f>1/EXP(-0.5*K22)</f>
        <v>160238.5758332941</v>
      </c>
      <c r="O22">
        <f>N22/SUM(N$22:N$24)</f>
        <v>5.1316454747310766E-7</v>
      </c>
      <c r="P22" s="1" t="s">
        <v>6</v>
      </c>
      <c r="Q22" s="11">
        <f>STDEV(D12:D19)</f>
        <v>2.5779144177028101E-2</v>
      </c>
      <c r="R22" s="11">
        <f>STDEV(E12:E19)</f>
        <v>3.6147427283600591</v>
      </c>
      <c r="S22" s="11">
        <f>STDEV(F12:F19)</f>
        <v>1.3566367936178996</v>
      </c>
      <c r="T22" s="11">
        <f>STDEV(G12:G19)</f>
        <v>3.6879809346297865E-2</v>
      </c>
    </row>
    <row r="23" spans="1:21" x14ac:dyDescent="0.2">
      <c r="A23">
        <v>2015</v>
      </c>
      <c r="B23" t="s">
        <v>13</v>
      </c>
      <c r="C23" t="s">
        <v>30</v>
      </c>
      <c r="D23" s="58">
        <v>-3.8814123</v>
      </c>
      <c r="E23" s="58">
        <v>2.3225823999999999</v>
      </c>
      <c r="F23">
        <v>-1.0922825</v>
      </c>
      <c r="G23">
        <v>0.20133309999999999</v>
      </c>
      <c r="H23">
        <v>2.371639E-3</v>
      </c>
      <c r="J23" s="4"/>
      <c r="K23" s="4">
        <f>-2*LN(H23/L23) +2*M23</f>
        <v>24.247231086703483</v>
      </c>
      <c r="L23">
        <v>8</v>
      </c>
      <c r="M23">
        <v>4</v>
      </c>
      <c r="N23">
        <f>1/EXP(-0.5*K23)</f>
        <v>184170.1879017649</v>
      </c>
      <c r="O23">
        <f t="shared" ref="O23" si="11">N23/SUM(N$22:N$24)</f>
        <v>5.8980561104693333E-7</v>
      </c>
      <c r="P23" s="1" t="s">
        <v>27</v>
      </c>
      <c r="Q23" s="11">
        <f>SQRT(EXP(Q22^2)-1)</f>
        <v>2.5783427744632204E-2</v>
      </c>
      <c r="R23" s="11">
        <f t="shared" ref="R23:T23" si="12">SQRT(EXP(R22^2)-1)</f>
        <v>687.58223609046115</v>
      </c>
      <c r="S23" s="11">
        <f t="shared" si="12"/>
        <v>2.3020548839572044</v>
      </c>
      <c r="T23" s="86">
        <f t="shared" si="12"/>
        <v>3.6892353145088652E-2</v>
      </c>
    </row>
    <row r="24" spans="1:21" ht="17" thickBot="1" x14ac:dyDescent="0.25">
      <c r="A24" s="47">
        <v>2015</v>
      </c>
      <c r="B24" s="47" t="s">
        <v>13</v>
      </c>
      <c r="C24" s="47" t="s">
        <v>64</v>
      </c>
      <c r="D24" s="49">
        <v>-4.0537679999999998</v>
      </c>
      <c r="E24" s="47">
        <v>1.3447450000000001</v>
      </c>
      <c r="F24" s="47">
        <v>-1.2617989999999999</v>
      </c>
      <c r="G24" s="57"/>
      <c r="H24" s="48">
        <v>1.9297220000000001E-10</v>
      </c>
      <c r="J24" s="4"/>
      <c r="K24" s="4">
        <f>-2*LN(H24/L24) +2*M24</f>
        <v>52.934174535035034</v>
      </c>
      <c r="L24">
        <v>3</v>
      </c>
      <c r="M24">
        <v>3</v>
      </c>
      <c r="N24">
        <f>1/EXP(-0.5*K24)</f>
        <v>312255396215.42932</v>
      </c>
      <c r="O24">
        <f t="shared" ref="O24" si="13">N24/SUM(N$22:N$24)</f>
        <v>0.99999889702984146</v>
      </c>
      <c r="P24" s="1"/>
      <c r="Q24" s="4"/>
      <c r="R24" s="4"/>
      <c r="S24" s="4"/>
      <c r="T24" s="4"/>
    </row>
    <row r="25" spans="1:21" ht="17" thickTop="1" x14ac:dyDescent="0.2">
      <c r="A25">
        <v>2015</v>
      </c>
      <c r="B25" t="s">
        <v>13</v>
      </c>
      <c r="C25" s="3" t="s">
        <v>66</v>
      </c>
      <c r="D25">
        <v>-4.1927811999999998</v>
      </c>
      <c r="E25">
        <v>2.2665495999999998</v>
      </c>
      <c r="F25">
        <v>-1.0073797</v>
      </c>
      <c r="G25" s="55"/>
      <c r="H25" s="2">
        <v>2.0709263000000001E-20</v>
      </c>
      <c r="I25" s="2"/>
      <c r="P25" s="1"/>
      <c r="Q25" s="40"/>
      <c r="R25" s="73"/>
      <c r="S25" s="73"/>
      <c r="T25" s="73"/>
      <c r="U25" s="73"/>
    </row>
    <row r="26" spans="1:21" x14ac:dyDescent="0.2">
      <c r="A26" s="10"/>
      <c r="D26" s="55"/>
      <c r="E26" s="55"/>
      <c r="F26" s="55"/>
      <c r="G26" s="55"/>
      <c r="I26" s="6"/>
      <c r="P26" s="1"/>
      <c r="Q26" s="40"/>
      <c r="R26" s="73"/>
      <c r="S26" s="73"/>
      <c r="T26" s="73"/>
      <c r="U26" s="73"/>
    </row>
    <row r="27" spans="1:21" x14ac:dyDescent="0.2">
      <c r="A27" s="10">
        <v>2015</v>
      </c>
      <c r="B27" t="s">
        <v>14</v>
      </c>
      <c r="C27" t="s">
        <v>8</v>
      </c>
      <c r="D27">
        <v>-3.2219885000000001</v>
      </c>
      <c r="E27">
        <v>2.2068094</v>
      </c>
      <c r="F27">
        <v>-0.70132919999999999</v>
      </c>
      <c r="G27">
        <v>0.20025780000000001</v>
      </c>
      <c r="H27">
        <v>0.35963729999999999</v>
      </c>
      <c r="I27" s="6">
        <v>0.58087500000000003</v>
      </c>
      <c r="K27" s="4">
        <f>-2*LN(H27/L27) +2*M27</f>
        <v>14.439767665474946</v>
      </c>
      <c r="L27">
        <v>9</v>
      </c>
      <c r="M27">
        <v>4</v>
      </c>
      <c r="N27">
        <f>1/EXP(-0.5*K27)</f>
        <v>1366.3303286347052</v>
      </c>
      <c r="O27">
        <f>N27/SUM(N$27:N$29)</f>
        <v>3.3815425832481695E-10</v>
      </c>
      <c r="P27" s="1"/>
      <c r="Q27" s="40"/>
      <c r="U27" s="73"/>
    </row>
    <row r="28" spans="1:21" x14ac:dyDescent="0.2">
      <c r="A28">
        <v>2015</v>
      </c>
      <c r="B28" t="s">
        <v>14</v>
      </c>
      <c r="C28" t="s">
        <v>30</v>
      </c>
      <c r="D28">
        <v>-3.1944384000000001</v>
      </c>
      <c r="E28">
        <v>6.8934062000000003</v>
      </c>
      <c r="F28">
        <v>-0.64607130000000002</v>
      </c>
      <c r="G28">
        <v>0.20086809999999999</v>
      </c>
      <c r="H28">
        <v>0.36031990000000003</v>
      </c>
      <c r="I28" s="6"/>
      <c r="K28" s="4">
        <f>-2*LN(H28/L28) +2*M28</f>
        <v>14.435975216676415</v>
      </c>
      <c r="L28">
        <v>9</v>
      </c>
      <c r="M28">
        <v>4</v>
      </c>
      <c r="N28">
        <f>1/EXP(-0.5*K28)</f>
        <v>1363.7419146105947</v>
      </c>
      <c r="O28">
        <f t="shared" ref="O28:O29" si="14">N28/SUM(N$27:N$29)</f>
        <v>3.3751364953043028E-10</v>
      </c>
      <c r="Q28" s="40"/>
      <c r="U28" s="73"/>
    </row>
    <row r="29" spans="1:21" ht="17" thickBot="1" x14ac:dyDescent="0.25">
      <c r="A29" s="47">
        <v>2015</v>
      </c>
      <c r="B29" s="47" t="s">
        <v>14</v>
      </c>
      <c r="C29" s="47" t="s">
        <v>64</v>
      </c>
      <c r="D29" s="47">
        <v>-3.9806297000000002</v>
      </c>
      <c r="E29" s="47">
        <v>5.1630516000000002</v>
      </c>
      <c r="F29" s="47">
        <v>-0.90003949999999999</v>
      </c>
      <c r="G29" s="57"/>
      <c r="H29" s="48">
        <v>1.4912959999999999E-11</v>
      </c>
      <c r="K29" s="4">
        <f>-2*LN(H29/L29) +2*M29</f>
        <v>58.054805542086349</v>
      </c>
      <c r="L29">
        <v>3</v>
      </c>
      <c r="M29">
        <v>3</v>
      </c>
      <c r="N29">
        <f>1/EXP(-0.5*K29)</f>
        <v>4040553368986.6455</v>
      </c>
      <c r="O29">
        <f t="shared" si="14"/>
        <v>0.99999999932433203</v>
      </c>
      <c r="P29" s="40"/>
      <c r="Q29" s="40"/>
      <c r="U29" s="73"/>
    </row>
    <row r="30" spans="1:21" ht="17" thickTop="1" x14ac:dyDescent="0.2">
      <c r="A30">
        <v>2015</v>
      </c>
      <c r="B30" t="s">
        <v>14</v>
      </c>
      <c r="C30" t="s">
        <v>66</v>
      </c>
      <c r="D30">
        <v>-4.2561717000000003</v>
      </c>
      <c r="E30">
        <v>4.7861612999999998</v>
      </c>
      <c r="F30">
        <v>-1.2521154000000001</v>
      </c>
      <c r="G30" s="55"/>
      <c r="H30" s="2">
        <v>1.9389577999999999E-17</v>
      </c>
      <c r="I30" s="6"/>
      <c r="P30" s="40"/>
      <c r="Q30" s="40"/>
      <c r="R30" s="73"/>
      <c r="S30" s="73"/>
      <c r="T30" s="73"/>
      <c r="U30" s="73"/>
    </row>
    <row r="31" spans="1:21" x14ac:dyDescent="0.2">
      <c r="A31" s="10"/>
      <c r="D31" s="55"/>
      <c r="E31" s="55"/>
      <c r="F31" s="55"/>
      <c r="G31" s="55"/>
      <c r="I31" s="6"/>
      <c r="P31" s="40"/>
      <c r="Q31" s="40"/>
      <c r="R31" s="73"/>
      <c r="S31" s="73"/>
      <c r="T31" s="73"/>
      <c r="U31" s="73"/>
    </row>
    <row r="32" spans="1:21" x14ac:dyDescent="0.2">
      <c r="A32" s="10">
        <v>2015</v>
      </c>
      <c r="B32" t="s">
        <v>23</v>
      </c>
      <c r="C32" t="s">
        <v>35</v>
      </c>
      <c r="D32">
        <v>0.5501935</v>
      </c>
      <c r="E32">
        <v>6.2502285999999998</v>
      </c>
      <c r="F32">
        <v>-0.89325650000000001</v>
      </c>
      <c r="H32">
        <v>89.625900000000001</v>
      </c>
      <c r="I32" s="6"/>
      <c r="K32" s="4">
        <f>-2*LN(H32) +2*M32</f>
        <v>-2.9912886814207393</v>
      </c>
      <c r="L32">
        <v>3</v>
      </c>
      <c r="M32">
        <v>3</v>
      </c>
      <c r="N32">
        <f t="shared" ref="N32:N34" si="15">1/EXP(-0.5*K32)</f>
        <v>0.22410415876646894</v>
      </c>
      <c r="O32">
        <f>N32/SUM(N$32:$N$34)</f>
        <v>0.1416421257823636</v>
      </c>
      <c r="P32" s="40"/>
      <c r="Q32" s="40"/>
      <c r="R32" s="73"/>
      <c r="S32" s="73"/>
      <c r="T32" s="73"/>
      <c r="U32" s="73"/>
    </row>
    <row r="33" spans="1:20" x14ac:dyDescent="0.2">
      <c r="A33" s="10">
        <v>2015</v>
      </c>
      <c r="B33" t="s">
        <v>23</v>
      </c>
      <c r="C33" t="s">
        <v>34</v>
      </c>
      <c r="D33">
        <v>0.2379153</v>
      </c>
      <c r="E33">
        <v>0.53787039999999997</v>
      </c>
      <c r="F33">
        <v>-1.1641896</v>
      </c>
      <c r="H33">
        <v>61.93421</v>
      </c>
      <c r="I33" s="6"/>
      <c r="K33" s="4">
        <f>-2*LN(H33) +2*M33</f>
        <v>-2.2521453852336588</v>
      </c>
      <c r="L33">
        <v>3</v>
      </c>
      <c r="M33">
        <v>3</v>
      </c>
      <c r="N33">
        <f t="shared" si="15"/>
        <v>0.32430440177064773</v>
      </c>
      <c r="O33">
        <f>N33/SUM(N$32:$N$34)</f>
        <v>0.20497238926850836</v>
      </c>
      <c r="P33" s="40"/>
      <c r="Q33" s="40"/>
    </row>
    <row r="34" spans="1:20" ht="17" thickBot="1" x14ac:dyDescent="0.25">
      <c r="A34" s="46">
        <v>2015</v>
      </c>
      <c r="B34" s="47" t="s">
        <v>23</v>
      </c>
      <c r="C34" s="47" t="s">
        <v>40</v>
      </c>
      <c r="D34" s="47">
        <v>-0.32694580000000001</v>
      </c>
      <c r="E34" s="47">
        <v>-8</v>
      </c>
      <c r="F34" s="47">
        <v>-4.5</v>
      </c>
      <c r="G34" s="47"/>
      <c r="H34" s="47">
        <v>19.429269999999999</v>
      </c>
      <c r="I34" s="6"/>
      <c r="K34" s="4">
        <f>-2*LN(H34) +2*M34</f>
        <v>6.643861616661173E-2</v>
      </c>
      <c r="L34">
        <v>3</v>
      </c>
      <c r="M34">
        <v>3</v>
      </c>
      <c r="N34">
        <f t="shared" si="15"/>
        <v>1.0337772300857249</v>
      </c>
      <c r="O34">
        <f>N34/SUM(N$32:$N$34)</f>
        <v>0.65338548494912796</v>
      </c>
      <c r="P34" s="40"/>
      <c r="Q34" s="40"/>
    </row>
    <row r="35" spans="1:20" ht="17" thickTop="1" x14ac:dyDescent="0.2">
      <c r="A35" s="10">
        <v>2015</v>
      </c>
      <c r="B35" t="s">
        <v>23</v>
      </c>
      <c r="C35" t="s">
        <v>66</v>
      </c>
      <c r="D35">
        <v>0.47922313</v>
      </c>
      <c r="E35">
        <v>4.9480406600000002</v>
      </c>
      <c r="F35">
        <v>-0.71697814000000004</v>
      </c>
      <c r="H35" s="2">
        <v>2.5651744999999999E-9</v>
      </c>
      <c r="K35" s="4"/>
      <c r="P35" s="40"/>
      <c r="Q35" s="40"/>
    </row>
    <row r="36" spans="1:20" x14ac:dyDescent="0.2">
      <c r="K36" s="4"/>
      <c r="P36" s="40"/>
      <c r="Q36" s="40"/>
    </row>
    <row r="37" spans="1:20" x14ac:dyDescent="0.2">
      <c r="A37">
        <v>2015</v>
      </c>
      <c r="B37" t="s">
        <v>24</v>
      </c>
      <c r="C37" t="s">
        <v>35</v>
      </c>
      <c r="D37">
        <v>-6.8702909999999999</v>
      </c>
      <c r="E37">
        <v>-1.289868</v>
      </c>
      <c r="F37">
        <v>2.8256269000000001</v>
      </c>
      <c r="H37">
        <v>34.469470000000001</v>
      </c>
      <c r="K37" s="4">
        <f>-2*LN(H37) +2*M37</f>
        <v>-1.0801480094431239</v>
      </c>
      <c r="L37">
        <v>3</v>
      </c>
      <c r="M37">
        <v>3</v>
      </c>
      <c r="N37">
        <f t="shared" ref="N37:N39" si="16">1/EXP(-0.5*K37)</f>
        <v>0.58270512784756101</v>
      </c>
      <c r="O37">
        <f>N37/SUM(N$37:$N$39)</f>
        <v>0.34041740146101612</v>
      </c>
      <c r="P37" s="40"/>
      <c r="Q37" s="40"/>
      <c r="R37" s="39"/>
      <c r="S37" s="39"/>
      <c r="T37" s="39"/>
    </row>
    <row r="38" spans="1:20" x14ac:dyDescent="0.2">
      <c r="A38" s="10">
        <v>2015</v>
      </c>
      <c r="B38" t="s">
        <v>24</v>
      </c>
      <c r="C38" t="s">
        <v>34</v>
      </c>
      <c r="D38">
        <v>-5.952267</v>
      </c>
      <c r="E38">
        <v>-2.8112499999999998</v>
      </c>
      <c r="F38">
        <v>-1.2180072</v>
      </c>
      <c r="H38">
        <v>35.580100000000002</v>
      </c>
      <c r="K38" s="4">
        <f>-2*LN(H38) +2*M38</f>
        <v>-1.1435729856029484</v>
      </c>
      <c r="L38">
        <v>3</v>
      </c>
      <c r="M38">
        <v>3</v>
      </c>
      <c r="N38">
        <f t="shared" si="16"/>
        <v>0.56451603349028434</v>
      </c>
      <c r="O38">
        <f>N38/SUM(N$37:$N$39)</f>
        <v>0.32979129926949191</v>
      </c>
    </row>
    <row r="39" spans="1:20" ht="17" thickBot="1" x14ac:dyDescent="0.25">
      <c r="A39" s="46">
        <v>2015</v>
      </c>
      <c r="B39" s="47" t="s">
        <v>24</v>
      </c>
      <c r="C39" s="47" t="s">
        <v>40</v>
      </c>
      <c r="D39" s="47">
        <v>-1.8076380000000001</v>
      </c>
      <c r="E39" s="47">
        <v>7.1842969999999999</v>
      </c>
      <c r="F39" s="47">
        <v>-0.18297279999999999</v>
      </c>
      <c r="G39" s="47"/>
      <c r="H39" s="47">
        <v>35.580100000000002</v>
      </c>
      <c r="K39" s="4">
        <f>-2*LN(H39) +2*M39</f>
        <v>-1.1435729856029484</v>
      </c>
      <c r="L39">
        <v>3</v>
      </c>
      <c r="M39">
        <v>3</v>
      </c>
      <c r="N39">
        <f t="shared" si="16"/>
        <v>0.56451603349028434</v>
      </c>
      <c r="O39">
        <f>N39/SUM(N$37:$N$39)</f>
        <v>0.32979129926949191</v>
      </c>
    </row>
    <row r="40" spans="1:20" ht="17" thickTop="1" x14ac:dyDescent="0.2">
      <c r="A40" s="10">
        <v>2015</v>
      </c>
      <c r="B40" t="s">
        <v>24</v>
      </c>
      <c r="C40" t="s">
        <v>66</v>
      </c>
      <c r="D40">
        <v>-2.2293739000000001</v>
      </c>
      <c r="E40">
        <v>3.4508880999999998</v>
      </c>
      <c r="F40">
        <v>2.9997688</v>
      </c>
      <c r="H40">
        <v>8.8496679999999998E-3</v>
      </c>
      <c r="K40" s="4"/>
    </row>
    <row r="41" spans="1:20" x14ac:dyDescent="0.2">
      <c r="K41" s="4"/>
    </row>
    <row r="42" spans="1:20" x14ac:dyDescent="0.2">
      <c r="A42">
        <v>2015</v>
      </c>
      <c r="B42" t="s">
        <v>33</v>
      </c>
      <c r="C42" t="s">
        <v>35</v>
      </c>
      <c r="D42">
        <v>-1.4026400000000001</v>
      </c>
      <c r="E42">
        <v>5.5067171000000004</v>
      </c>
      <c r="F42">
        <v>-0.45709860000000002</v>
      </c>
      <c r="H42">
        <v>2.14927</v>
      </c>
      <c r="K42" s="4">
        <f>-2*LN(H42) +2*M42</f>
        <v>4.4697435007983382</v>
      </c>
      <c r="L42">
        <v>3</v>
      </c>
      <c r="M42">
        <v>3</v>
      </c>
      <c r="N42">
        <f>1/EXP(-0.5*K42)</f>
        <v>9.3452832464919098</v>
      </c>
      <c r="O42">
        <f>N42/SUM(N$42:N$44)</f>
        <v>0.13283510468403198</v>
      </c>
      <c r="T42" s="4"/>
    </row>
    <row r="43" spans="1:20" x14ac:dyDescent="0.2">
      <c r="A43">
        <v>2015</v>
      </c>
      <c r="B43" t="s">
        <v>33</v>
      </c>
      <c r="C43" t="s">
        <v>34</v>
      </c>
      <c r="D43">
        <v>-1.4423950000000001</v>
      </c>
      <c r="E43">
        <v>-1.2308603</v>
      </c>
      <c r="F43">
        <v>2.0870453000000002</v>
      </c>
      <c r="H43">
        <v>2.198515</v>
      </c>
      <c r="K43" s="4">
        <f>-2*LN(H43) +2*M43</f>
        <v>4.4244357351015946</v>
      </c>
      <c r="L43">
        <v>3</v>
      </c>
      <c r="M43">
        <v>3</v>
      </c>
      <c r="N43">
        <f t="shared" ref="N43:N44" si="17">1/EXP(-0.5*K43)</f>
        <v>9.1359562810295429</v>
      </c>
      <c r="O43">
        <f>N43/SUM(N$42:N$44)</f>
        <v>0.12985970322888377</v>
      </c>
    </row>
    <row r="44" spans="1:20" ht="17" thickBot="1" x14ac:dyDescent="0.25">
      <c r="A44" s="47">
        <v>2015</v>
      </c>
      <c r="B44" s="47" t="s">
        <v>33</v>
      </c>
      <c r="C44" s="47" t="s">
        <v>40</v>
      </c>
      <c r="D44" s="47">
        <v>-2.2875999999999999</v>
      </c>
      <c r="E44" s="47">
        <v>8</v>
      </c>
      <c r="F44" s="47">
        <v>-4.5</v>
      </c>
      <c r="G44" s="47"/>
      <c r="H44" s="47">
        <v>0.38721889999999998</v>
      </c>
      <c r="K44" s="4">
        <f>-2*LN(H44) +2*M44</f>
        <v>7.8975302255750206</v>
      </c>
      <c r="L44">
        <v>3</v>
      </c>
      <c r="M44">
        <v>3</v>
      </c>
      <c r="N44">
        <f t="shared" si="17"/>
        <v>51.871272097481992</v>
      </c>
      <c r="O44">
        <f>N44/SUM(N$42:N$44)</f>
        <v>0.73730519208708423</v>
      </c>
      <c r="Q44" t="s">
        <v>0</v>
      </c>
      <c r="R44" t="s">
        <v>1</v>
      </c>
      <c r="S44" t="s">
        <v>49</v>
      </c>
    </row>
    <row r="45" spans="1:20" ht="17" thickTop="1" x14ac:dyDescent="0.2">
      <c r="A45" s="3">
        <v>2015</v>
      </c>
      <c r="B45" t="s">
        <v>33</v>
      </c>
      <c r="C45" t="s">
        <v>66</v>
      </c>
      <c r="D45">
        <v>-1.5503784</v>
      </c>
      <c r="E45">
        <v>-1.1951639999999999</v>
      </c>
      <c r="F45">
        <v>2.9313609</v>
      </c>
      <c r="G45" s="56"/>
      <c r="H45" s="2">
        <v>4.2854955E-21</v>
      </c>
      <c r="Q45" s="90">
        <f>$O22*D22+$O23*D23+$O24*D24</f>
        <v>-4.0537678018440744</v>
      </c>
      <c r="R45" s="24">
        <f>$O22*E22+$O23*E23+$O24*E24</f>
        <v>1.3447456759837548</v>
      </c>
      <c r="S45" s="91">
        <f>$O22*F22+$O23*F23+$O24*F24</f>
        <v>-1.2617988289545747</v>
      </c>
    </row>
    <row r="46" spans="1:20" x14ac:dyDescent="0.2">
      <c r="A46" s="10"/>
      <c r="D46" s="4"/>
      <c r="E46" s="4"/>
      <c r="F46" s="4"/>
      <c r="G46" s="4"/>
      <c r="Q46" s="25" t="s">
        <v>36</v>
      </c>
      <c r="R46" s="26"/>
      <c r="S46" s="92"/>
    </row>
    <row r="47" spans="1:20" ht="17" thickBot="1" x14ac:dyDescent="0.25">
      <c r="A47" s="10">
        <v>2015</v>
      </c>
      <c r="C47" t="s">
        <v>83</v>
      </c>
      <c r="G47" s="4"/>
      <c r="Q47" s="25">
        <f>$O27*D27+$O28*D28+$O29*D29</f>
        <v>-3.9806296994781118</v>
      </c>
      <c r="R47" s="26">
        <f>$O27*E27+$O28*E28+$O29*E29</f>
        <v>5.1630515995843531</v>
      </c>
      <c r="S47" s="92">
        <f>$O27*F27+$O28*F28+$O29*F29</f>
        <v>-0.90003949984708742</v>
      </c>
      <c r="T47" s="4"/>
    </row>
    <row r="48" spans="1:20" x14ac:dyDescent="0.2">
      <c r="A48" s="10">
        <v>2015</v>
      </c>
      <c r="C48" s="32" t="s">
        <v>22</v>
      </c>
      <c r="D48" s="33">
        <v>-4.0537678018440744</v>
      </c>
      <c r="E48" s="33">
        <v>1.3447456759837548</v>
      </c>
      <c r="F48" s="33">
        <v>-1.2617988289545747</v>
      </c>
      <c r="G48" s="21"/>
      <c r="H48" s="35">
        <f t="shared" ref="H48:J52" si="18">EXP(D48)</f>
        <v>1.7356854095923708E-2</v>
      </c>
      <c r="I48" s="35">
        <f t="shared" si="18"/>
        <v>3.8372105217016252</v>
      </c>
      <c r="J48" s="99">
        <f t="shared" si="18"/>
        <v>0.28314424007057892</v>
      </c>
      <c r="Q48" s="25" t="s">
        <v>46</v>
      </c>
      <c r="R48" s="26"/>
      <c r="S48" s="92"/>
    </row>
    <row r="49" spans="1:20" x14ac:dyDescent="0.2">
      <c r="A49" s="10">
        <v>2015</v>
      </c>
      <c r="C49" s="22" t="s">
        <v>23</v>
      </c>
      <c r="D49" s="18">
        <v>-8.6924995668907795E-2</v>
      </c>
      <c r="E49" s="18">
        <v>-4.2315396330584889</v>
      </c>
      <c r="F49" s="18">
        <v>-3.305384155673539</v>
      </c>
      <c r="G49" s="13"/>
      <c r="H49" s="36">
        <f t="shared" si="18"/>
        <v>0.91674585296405442</v>
      </c>
      <c r="I49" s="36">
        <f t="shared" si="18"/>
        <v>1.4530002446001571E-2</v>
      </c>
      <c r="J49" s="100">
        <f t="shared" si="18"/>
        <v>3.6685116333552217E-2</v>
      </c>
      <c r="Q49" s="25">
        <f>$O32*D32+$O33*D33+$O34*D34</f>
        <v>-8.6924995668907795E-2</v>
      </c>
      <c r="R49" s="26">
        <f>$O32*E32+$O33*E33+$O34*E34</f>
        <v>-4.2315396330584889</v>
      </c>
      <c r="S49" s="92">
        <f>$O32*F32+$O33*F33+$O34*F34</f>
        <v>-3.305384155673539</v>
      </c>
    </row>
    <row r="50" spans="1:20" x14ac:dyDescent="0.2">
      <c r="A50" s="10">
        <v>2015</v>
      </c>
      <c r="C50" s="22" t="s">
        <v>24</v>
      </c>
      <c r="D50" s="34">
        <v>-4.8979157616588322</v>
      </c>
      <c r="E50" s="34">
        <v>1.0030993391088359</v>
      </c>
      <c r="F50" s="34">
        <v>0.49986155234577379</v>
      </c>
      <c r="H50" s="36">
        <f t="shared" si="18"/>
        <v>7.4621197102768405E-3</v>
      </c>
      <c r="I50" s="36">
        <f t="shared" si="18"/>
        <v>2.726719774913041</v>
      </c>
      <c r="J50" s="100">
        <f t="shared" si="18"/>
        <v>1.6484930249081386</v>
      </c>
      <c r="Q50" s="25" t="s">
        <v>47</v>
      </c>
      <c r="R50" s="27"/>
      <c r="S50" s="94"/>
    </row>
    <row r="51" spans="1:20" x14ac:dyDescent="0.2">
      <c r="A51" s="10">
        <v>2015</v>
      </c>
      <c r="C51" s="22" t="s">
        <v>25</v>
      </c>
      <c r="D51" s="18">
        <v>-2.0602881752912499</v>
      </c>
      <c r="E51" s="18">
        <v>6.4700877258663079</v>
      </c>
      <c r="F51" s="18">
        <v>-3.1075690214905669</v>
      </c>
      <c r="H51" s="36">
        <f t="shared" si="18"/>
        <v>0.12741724610162439</v>
      </c>
      <c r="I51" s="36">
        <f t="shared" si="18"/>
        <v>645.54035506803575</v>
      </c>
      <c r="J51" s="100">
        <f t="shared" si="18"/>
        <v>4.4709511199226365E-2</v>
      </c>
      <c r="Q51" s="25">
        <f>$O37*D37+ $O38*D38+$O39*D39</f>
        <v>-4.8979157616588322</v>
      </c>
      <c r="R51" s="26">
        <f t="shared" ref="R51:S51" si="19">$O37*E37+ $O38*E38+$O39*E39</f>
        <v>1.0030993391088359</v>
      </c>
      <c r="S51" s="92">
        <f t="shared" si="19"/>
        <v>0.49986155234577379</v>
      </c>
    </row>
    <row r="52" spans="1:20" x14ac:dyDescent="0.2">
      <c r="A52" s="10">
        <v>2015</v>
      </c>
      <c r="C52" s="22" t="s">
        <v>26</v>
      </c>
      <c r="D52" s="18">
        <v>-3.9806296994781118</v>
      </c>
      <c r="E52" s="18">
        <v>5.1630515995843531</v>
      </c>
      <c r="F52" s="18">
        <v>-0.90003949984708742</v>
      </c>
      <c r="H52" s="36">
        <f t="shared" si="18"/>
        <v>1.8673876704244377E-2</v>
      </c>
      <c r="I52" s="36">
        <f t="shared" si="18"/>
        <v>174.69674754330308</v>
      </c>
      <c r="J52" s="100">
        <f t="shared" si="18"/>
        <v>0.40655360061837748</v>
      </c>
      <c r="Q52" s="25" t="s">
        <v>48</v>
      </c>
      <c r="R52" s="27"/>
      <c r="S52" s="94"/>
    </row>
    <row r="53" spans="1:20" ht="17" thickBot="1" x14ac:dyDescent="0.25">
      <c r="A53" s="10">
        <v>2015</v>
      </c>
      <c r="C53" s="22"/>
      <c r="D53" s="17"/>
      <c r="E53" s="17"/>
      <c r="F53" s="17"/>
      <c r="H53" s="37"/>
      <c r="I53" s="37"/>
      <c r="J53" s="101"/>
      <c r="Q53" s="95">
        <f>$O42*D42+$O43*D43+$O44*D44</f>
        <v>-2.0602881752912499</v>
      </c>
      <c r="R53" s="28">
        <f>$O42*E42+$O43*E43+$O44*E44</f>
        <v>6.4700877258663079</v>
      </c>
      <c r="S53" s="96">
        <f>$O42*F42+$O43*F43+$O44*F44</f>
        <v>-3.1075690214905669</v>
      </c>
      <c r="T53" s="4"/>
    </row>
    <row r="54" spans="1:20" x14ac:dyDescent="0.2">
      <c r="A54" s="10">
        <v>2015</v>
      </c>
      <c r="C54" s="22" t="s">
        <v>5</v>
      </c>
      <c r="D54" s="18">
        <f>AVERAGE(D48:D52)</f>
        <v>-3.015905286788235</v>
      </c>
      <c r="E54" s="18">
        <f t="shared" ref="E54:F54" si="20">AVERAGE(E48:E52)</f>
        <v>1.9498889414969525</v>
      </c>
      <c r="F54" s="18">
        <f t="shared" si="20"/>
        <v>-1.614985990723999</v>
      </c>
      <c r="G54" t="s">
        <v>41</v>
      </c>
      <c r="H54" s="36">
        <f>AVERAGE(H48:H52)</f>
        <v>0.21753118991522474</v>
      </c>
      <c r="I54" s="36">
        <f t="shared" ref="I54:J54" si="21">AVERAGE(I48:I52)</f>
        <v>165.36311258207991</v>
      </c>
      <c r="J54" s="100">
        <f t="shared" si="21"/>
        <v>0.48391709862597471</v>
      </c>
    </row>
    <row r="55" spans="1:20" x14ac:dyDescent="0.2">
      <c r="A55" s="10">
        <v>2015</v>
      </c>
      <c r="C55" s="22" t="s">
        <v>6</v>
      </c>
      <c r="D55" s="18">
        <f>STDEV(D48:D52)</f>
        <v>1.9391973100790831</v>
      </c>
      <c r="E55" s="18">
        <f t="shared" ref="E55:F55" si="22">STDEV(E48:E52)</f>
        <v>4.1901455661724398</v>
      </c>
      <c r="F55" s="18">
        <f t="shared" si="22"/>
        <v>1.5963802684731241</v>
      </c>
      <c r="G55" t="s">
        <v>42</v>
      </c>
      <c r="H55" s="36">
        <f>STDEV(H48:H52)</f>
        <v>0.39394310435870322</v>
      </c>
      <c r="I55" s="36">
        <f t="shared" ref="I55:J55" si="23">STDEV(I48:I52)</f>
        <v>278.62998223712657</v>
      </c>
      <c r="J55" s="100">
        <f t="shared" si="23"/>
        <v>0.66997232974035414</v>
      </c>
    </row>
    <row r="56" spans="1:20" ht="17" thickBot="1" x14ac:dyDescent="0.25">
      <c r="A56">
        <v>2015</v>
      </c>
      <c r="C56" s="23" t="s">
        <v>27</v>
      </c>
      <c r="D56" s="19">
        <f>SQRT(EXP(D55^2)-1)</f>
        <v>6.4783727045717008</v>
      </c>
      <c r="E56" s="19">
        <f t="shared" ref="E56:F56" si="24">SQRT(EXP(E55^2)-1)</f>
        <v>6494.1686405825012</v>
      </c>
      <c r="F56" s="19">
        <f t="shared" si="24"/>
        <v>3.4332217979882191</v>
      </c>
      <c r="G56" s="15" t="s">
        <v>27</v>
      </c>
      <c r="H56" s="38">
        <f>H55/H54</f>
        <v>1.8109729667374546</v>
      </c>
      <c r="I56" s="38">
        <f t="shared" ref="I56:J56" si="25">I55/I54</f>
        <v>1.6849585006379542</v>
      </c>
      <c r="J56" s="102">
        <f t="shared" si="25"/>
        <v>1.3844774893110023</v>
      </c>
    </row>
    <row r="58" spans="1:20" ht="17" thickBot="1" x14ac:dyDescent="0.25">
      <c r="C58" t="s">
        <v>84</v>
      </c>
      <c r="G58" s="4"/>
      <c r="N58" t="s">
        <v>71</v>
      </c>
      <c r="O58" t="s">
        <v>72</v>
      </c>
      <c r="P58" t="s">
        <v>76</v>
      </c>
      <c r="Q58" t="s">
        <v>77</v>
      </c>
    </row>
    <row r="59" spans="1:20" x14ac:dyDescent="0.2">
      <c r="C59" s="32" t="s">
        <v>22</v>
      </c>
      <c r="D59" s="33">
        <v>-4.1927811999999998</v>
      </c>
      <c r="E59" s="33">
        <v>2.2665495999999998</v>
      </c>
      <c r="F59" s="33">
        <v>-1.0073797</v>
      </c>
      <c r="G59" s="97">
        <f>H25</f>
        <v>2.0709263000000001E-20</v>
      </c>
      <c r="H59" s="35">
        <f t="shared" ref="H59:J63" si="26">EXP(D59)</f>
        <v>1.5104218550102261E-2</v>
      </c>
      <c r="I59" s="35">
        <f t="shared" si="26"/>
        <v>9.6460605611852692</v>
      </c>
      <c r="J59" s="99">
        <f t="shared" si="26"/>
        <v>0.36517459401518954</v>
      </c>
      <c r="N59" s="71">
        <v>51.987000000000002</v>
      </c>
      <c r="O59" s="64">
        <v>1463.5139999999999</v>
      </c>
      <c r="P59">
        <v>0.01</v>
      </c>
      <c r="Q59" s="43">
        <f>(O59/701.7-P59*24)*701.7</f>
        <v>1295.1059999999998</v>
      </c>
    </row>
    <row r="60" spans="1:20" x14ac:dyDescent="0.2">
      <c r="C60" s="22" t="s">
        <v>23</v>
      </c>
      <c r="D60" s="18">
        <v>0.47922313</v>
      </c>
      <c r="E60" s="18">
        <v>4.9480406600000002</v>
      </c>
      <c r="F60" s="18">
        <v>-0.71697814000000004</v>
      </c>
      <c r="G60" s="98">
        <f>H35</f>
        <v>2.5651744999999999E-9</v>
      </c>
      <c r="H60" s="36">
        <f t="shared" si="26"/>
        <v>1.6148194100180657</v>
      </c>
      <c r="I60" s="36">
        <f t="shared" si="26"/>
        <v>140.89862497704638</v>
      </c>
      <c r="J60" s="100">
        <f t="shared" si="26"/>
        <v>0.48822537779514014</v>
      </c>
      <c r="N60" s="30">
        <v>48.686999999999998</v>
      </c>
      <c r="O60" s="65">
        <v>116570.148</v>
      </c>
      <c r="P60">
        <v>4.3999999999999997E-2</v>
      </c>
      <c r="Q60" s="44">
        <f t="shared" ref="Q60:Q63" si="27">(O60/701.7-P60*24)*701.7</f>
        <v>115829.15279999998</v>
      </c>
    </row>
    <row r="61" spans="1:20" x14ac:dyDescent="0.2">
      <c r="C61" s="22" t="s">
        <v>24</v>
      </c>
      <c r="D61" s="34">
        <v>-2.2293739000000001</v>
      </c>
      <c r="E61" s="34">
        <v>3.4508880999999998</v>
      </c>
      <c r="F61" s="34">
        <v>2.9997688</v>
      </c>
      <c r="G61" s="2">
        <f>H40</f>
        <v>8.8496679999999998E-3</v>
      </c>
      <c r="H61" s="36">
        <f t="shared" si="26"/>
        <v>0.1075957747659395</v>
      </c>
      <c r="I61" s="36">
        <f t="shared" si="26"/>
        <v>31.528380233355691</v>
      </c>
      <c r="J61" s="100">
        <f t="shared" si="26"/>
        <v>20.08089368383018</v>
      </c>
      <c r="N61" s="30">
        <v>45.290999999999997</v>
      </c>
      <c r="O61" s="65"/>
      <c r="P61">
        <v>2.444</v>
      </c>
      <c r="Q61" s="44"/>
    </row>
    <row r="62" spans="1:20" x14ac:dyDescent="0.2">
      <c r="C62" s="22" t="s">
        <v>25</v>
      </c>
      <c r="D62" s="18">
        <v>-1.5503784</v>
      </c>
      <c r="E62" s="18">
        <v>-1.1951639999999999</v>
      </c>
      <c r="F62" s="18">
        <v>2.9313609</v>
      </c>
      <c r="G62" s="2">
        <f>H45</f>
        <v>4.2854955E-21</v>
      </c>
      <c r="H62" s="36">
        <f t="shared" si="26"/>
        <v>0.21216767438705914</v>
      </c>
      <c r="I62" s="36">
        <f t="shared" si="26"/>
        <v>0.3026543148041973</v>
      </c>
      <c r="J62" s="100">
        <f t="shared" si="26"/>
        <v>18.753134279128425</v>
      </c>
      <c r="N62" s="30">
        <v>56.368000000000002</v>
      </c>
      <c r="O62" s="65">
        <v>12874.062</v>
      </c>
      <c r="P62">
        <v>9.4E-2</v>
      </c>
      <c r="Q62" s="44">
        <f t="shared" si="27"/>
        <v>11291.0268</v>
      </c>
    </row>
    <row r="63" spans="1:20" ht="17" thickBot="1" x14ac:dyDescent="0.25">
      <c r="C63" s="22" t="s">
        <v>26</v>
      </c>
      <c r="D63" s="18">
        <v>-4.2561717000000003</v>
      </c>
      <c r="E63" s="18">
        <v>4.7861612999999998</v>
      </c>
      <c r="F63" s="18">
        <v>-1.2521154000000001</v>
      </c>
      <c r="G63" s="2">
        <f>H30</f>
        <v>1.9389577999999999E-17</v>
      </c>
      <c r="H63" s="36">
        <f t="shared" si="26"/>
        <v>1.417647044005854E-2</v>
      </c>
      <c r="I63" s="36">
        <f t="shared" si="26"/>
        <v>119.84045302375016</v>
      </c>
      <c r="J63" s="100">
        <f t="shared" si="26"/>
        <v>0.28589936520374643</v>
      </c>
      <c r="N63" s="72">
        <v>34.835999999999999</v>
      </c>
      <c r="O63" s="66">
        <v>2317.8960000000002</v>
      </c>
      <c r="P63">
        <v>0.13900000000000001</v>
      </c>
      <c r="Q63" s="45">
        <f t="shared" si="27"/>
        <v>-22.975200000000079</v>
      </c>
    </row>
    <row r="64" spans="1:20" x14ac:dyDescent="0.2">
      <c r="C64" s="22"/>
      <c r="D64" s="17"/>
      <c r="E64" s="17"/>
      <c r="F64" s="17"/>
      <c r="G64" t="s">
        <v>85</v>
      </c>
      <c r="H64" s="37"/>
      <c r="I64" s="37"/>
      <c r="J64" s="101"/>
      <c r="M64" t="s">
        <v>41</v>
      </c>
      <c r="N64" s="69">
        <f>AVERAGE(N59:N63)</f>
        <v>47.433799999999998</v>
      </c>
      <c r="O64" s="69">
        <f>AVERAGE(O59:O63)</f>
        <v>33306.404999999999</v>
      </c>
      <c r="Q64" s="69">
        <f>AVERAGE(Q59:Q63)</f>
        <v>32098.077599999993</v>
      </c>
    </row>
    <row r="65" spans="3:17" x14ac:dyDescent="0.2">
      <c r="C65" s="22" t="s">
        <v>5</v>
      </c>
      <c r="D65" s="18">
        <f>AVERAGE(D59:D60, D62:D63)</f>
        <v>-2.3800270425000001</v>
      </c>
      <c r="E65" s="18">
        <f t="shared" ref="E65:F65" si="28">AVERAGE(E59:E60, E62:E63)</f>
        <v>2.7013968899999998</v>
      </c>
      <c r="F65" s="18">
        <f t="shared" si="28"/>
        <v>-1.1278085000000049E-2</v>
      </c>
      <c r="G65">
        <f>GEOMEAN(G59:G63)</f>
        <v>3.2987969719953514E-14</v>
      </c>
      <c r="H65" s="36">
        <f>AVERAGE(H59:H63)</f>
        <v>0.39277270963224498</v>
      </c>
      <c r="I65" s="36">
        <f t="shared" ref="I65:J65" si="29">AVERAGE(I59:I63)</f>
        <v>60.443234622028328</v>
      </c>
      <c r="J65" s="100">
        <f t="shared" si="29"/>
        <v>7.9946654599945361</v>
      </c>
      <c r="M65" t="s">
        <v>42</v>
      </c>
      <c r="N65" s="69">
        <f>STDEV(N59:N63)</f>
        <v>8.1458306329066339</v>
      </c>
      <c r="O65" s="69">
        <f>STDEV(O59:O63)</f>
        <v>55751.200095067186</v>
      </c>
      <c r="Q65" s="69">
        <f>STDEV(Q59:Q63)</f>
        <v>56048.822198486399</v>
      </c>
    </row>
    <row r="66" spans="3:17" x14ac:dyDescent="0.2">
      <c r="C66" s="22" t="s">
        <v>6</v>
      </c>
      <c r="D66" s="18">
        <f>STDEV(D59:D60, D62:D63)</f>
        <v>2.2854339362101239</v>
      </c>
      <c r="E66" s="18">
        <f t="shared" ref="E66:F66" si="30">STDEV(E59:E60, E62:E63)</f>
        <v>2.873205515887578</v>
      </c>
      <c r="F66" s="18">
        <f t="shared" si="30"/>
        <v>1.9739159415884333</v>
      </c>
      <c r="G66" t="s">
        <v>42</v>
      </c>
      <c r="H66" s="36">
        <f>STDEV(H59:H63)</f>
        <v>0.68798815439407424</v>
      </c>
      <c r="I66" s="36">
        <f t="shared" ref="I66:J66" si="31">STDEV(I59:I63)</f>
        <v>65.257969796063179</v>
      </c>
      <c r="J66" s="100">
        <f t="shared" si="31"/>
        <v>10.437940557131295</v>
      </c>
      <c r="M66" t="s">
        <v>73</v>
      </c>
      <c r="N66" s="68">
        <f>N65/N64</f>
        <v>0.17173050931838971</v>
      </c>
      <c r="O66" s="68">
        <f>O65/O64</f>
        <v>1.6738882534775876</v>
      </c>
      <c r="Q66" s="68">
        <f>Q65/Q64</f>
        <v>1.7461738019627198</v>
      </c>
    </row>
    <row r="67" spans="3:17" ht="17" thickBot="1" x14ac:dyDescent="0.25">
      <c r="C67" s="23" t="s">
        <v>27</v>
      </c>
      <c r="D67" s="19">
        <f>SQRT(EXP(D66^2)-1)</f>
        <v>13.584125179987177</v>
      </c>
      <c r="E67" s="19">
        <f t="shared" ref="E67:F67" si="32">SQRT(EXP(E66^2)-1)</f>
        <v>62.024223719500071</v>
      </c>
      <c r="F67" s="19">
        <f t="shared" si="32"/>
        <v>6.9442185035436568</v>
      </c>
      <c r="G67" s="15" t="s">
        <v>27</v>
      </c>
      <c r="H67" s="38">
        <f>H66/H65</f>
        <v>1.7516190344238554</v>
      </c>
      <c r="I67" s="38">
        <f t="shared" ref="I67:J67" si="33">I66/I65</f>
        <v>1.0796571395317109</v>
      </c>
      <c r="J67" s="102">
        <f t="shared" si="33"/>
        <v>1.3056131753558615</v>
      </c>
    </row>
    <row r="68" spans="3:17" ht="17" thickBot="1" x14ac:dyDescent="0.25"/>
    <row r="69" spans="3:17" x14ac:dyDescent="0.2">
      <c r="N69" s="7">
        <f>LN(N59)</f>
        <v>3.9509936873262181</v>
      </c>
      <c r="O69" s="70">
        <f>LN(O59)</f>
        <v>7.2885956721948295</v>
      </c>
    </row>
    <row r="70" spans="3:17" x14ac:dyDescent="0.2">
      <c r="N70" s="10">
        <f t="shared" ref="N70:O73" si="34">LN(N60)</f>
        <v>3.8854120540018546</v>
      </c>
      <c r="O70" s="9">
        <f t="shared" si="34"/>
        <v>11.666248499536474</v>
      </c>
    </row>
    <row r="71" spans="3:17" x14ac:dyDescent="0.2">
      <c r="N71" s="10">
        <f t="shared" si="34"/>
        <v>3.8131083372537087</v>
      </c>
      <c r="O71" s="9"/>
    </row>
    <row r="72" spans="3:17" x14ac:dyDescent="0.2">
      <c r="N72" s="10">
        <f t="shared" si="34"/>
        <v>4.0319016215988821</v>
      </c>
      <c r="O72" s="9">
        <f t="shared" si="34"/>
        <v>9.4629698685089956</v>
      </c>
    </row>
    <row r="73" spans="3:17" ht="17" thickBot="1" x14ac:dyDescent="0.25">
      <c r="N73" s="14">
        <f t="shared" si="34"/>
        <v>3.5506513348304929</v>
      </c>
      <c r="O73" s="16">
        <f t="shared" si="34"/>
        <v>7.7484151566291555</v>
      </c>
    </row>
    <row r="74" spans="3:17" x14ac:dyDescent="0.2">
      <c r="M74" t="s">
        <v>5</v>
      </c>
      <c r="N74" s="7">
        <f>AVERAGE(N69:N73)</f>
        <v>3.8464134070022311</v>
      </c>
      <c r="O74" s="43">
        <f>AVERAGE(O69:O73)</f>
        <v>9.041557299217363</v>
      </c>
    </row>
    <row r="75" spans="3:17" x14ac:dyDescent="0.2">
      <c r="M75" t="s">
        <v>6</v>
      </c>
      <c r="N75" s="10">
        <f>STDEV(N69:N73)</f>
        <v>0.18401646547318301</v>
      </c>
      <c r="O75" s="44">
        <f>STDEV(O69:O73)</f>
        <v>1.9842449040160228</v>
      </c>
    </row>
    <row r="76" spans="3:17" ht="17" thickBot="1" x14ac:dyDescent="0.25">
      <c r="M76" t="s">
        <v>27</v>
      </c>
      <c r="N76" s="14">
        <f>SQRT(EXP(N75^2)-1)</f>
        <v>0.18558530523732927</v>
      </c>
      <c r="O76" s="16">
        <f>SQRT(EXP(O75^2)-1)</f>
        <v>7.0905752979226984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19001-3F49-E94F-9BE3-60D12869D69F}">
  <sheetPr codeName="Sheet12">
    <tabColor theme="5" tint="0.39997558519241921"/>
  </sheetPr>
  <dimension ref="A1:T76"/>
  <sheetViews>
    <sheetView topLeftCell="A49" workbookViewId="0">
      <selection activeCell="G59" sqref="G59:G65"/>
    </sheetView>
  </sheetViews>
  <sheetFormatPr baseColWidth="10" defaultRowHeight="16" x14ac:dyDescent="0.2"/>
  <cols>
    <col min="4" max="4" width="11.1640625" bestFit="1" customWidth="1"/>
    <col min="5" max="5" width="11.33203125" customWidth="1"/>
    <col min="6" max="6" width="10" customWidth="1"/>
    <col min="7" max="7" width="9.1640625" customWidth="1"/>
    <col min="9" max="9" width="12.1640625" bestFit="1" customWidth="1"/>
    <col min="11" max="11" width="9.83203125" customWidth="1"/>
    <col min="12" max="12" width="6.1640625" customWidth="1"/>
    <col min="13" max="13" width="13.33203125" bestFit="1" customWidth="1"/>
    <col min="14" max="14" width="12.1640625" bestFit="1" customWidth="1"/>
    <col min="15" max="15" width="11.1640625" customWidth="1"/>
    <col min="16" max="16" width="13.5" bestFit="1" customWidth="1"/>
    <col min="17" max="17" width="13" bestFit="1" customWidth="1"/>
    <col min="18" max="18" width="12.33203125" bestFit="1" customWidth="1"/>
    <col min="19" max="19" width="12" bestFit="1" customWidth="1"/>
  </cols>
  <sheetData>
    <row r="1" spans="1:20" ht="17" thickBot="1" x14ac:dyDescent="0.25">
      <c r="A1" s="7" t="s">
        <v>55</v>
      </c>
      <c r="B1" s="8" t="s">
        <v>11</v>
      </c>
      <c r="C1" s="8" t="s">
        <v>10</v>
      </c>
      <c r="D1" s="8" t="s">
        <v>0</v>
      </c>
      <c r="E1" s="8" t="s">
        <v>1</v>
      </c>
      <c r="F1" s="8" t="s">
        <v>2</v>
      </c>
      <c r="G1" s="8" t="s">
        <v>7</v>
      </c>
      <c r="H1" s="8" t="s">
        <v>3</v>
      </c>
      <c r="I1" s="8" t="s">
        <v>16</v>
      </c>
      <c r="J1" s="8" t="s">
        <v>9</v>
      </c>
      <c r="K1" s="8" t="s">
        <v>44</v>
      </c>
      <c r="L1" s="8" t="s">
        <v>37</v>
      </c>
      <c r="M1" s="8" t="s">
        <v>38</v>
      </c>
      <c r="N1" s="8" t="s">
        <v>17</v>
      </c>
      <c r="O1" s="8" t="s">
        <v>15</v>
      </c>
      <c r="P1" s="8" t="s">
        <v>60</v>
      </c>
      <c r="Q1" t="s">
        <v>0</v>
      </c>
      <c r="R1" t="s">
        <v>1</v>
      </c>
      <c r="S1" t="s">
        <v>2</v>
      </c>
      <c r="T1" t="s">
        <v>7</v>
      </c>
    </row>
    <row r="2" spans="1:20" x14ac:dyDescent="0.2">
      <c r="A2">
        <v>2016</v>
      </c>
      <c r="B2" t="s">
        <v>12</v>
      </c>
      <c r="C2" t="s">
        <v>56</v>
      </c>
      <c r="D2" s="73">
        <v>-4.5206999999999997</v>
      </c>
      <c r="E2" s="73">
        <v>-2.3374000000000001</v>
      </c>
      <c r="F2" s="73">
        <v>-6.8224999999999998</v>
      </c>
      <c r="H2" s="73">
        <v>47.416331</v>
      </c>
      <c r="K2" s="4">
        <f t="shared" ref="K2:K9" si="0">-2*LN(H2/L2) +2*M2</f>
        <v>5.2518798891216854</v>
      </c>
      <c r="L2">
        <v>12</v>
      </c>
      <c r="M2">
        <v>4</v>
      </c>
      <c r="N2">
        <f>1/EXP(-0.5*K2)</f>
        <v>13.817555820540628</v>
      </c>
      <c r="O2">
        <f>N2/SUM(N$2:N$9)</f>
        <v>0.10430298671406275</v>
      </c>
      <c r="P2" s="43">
        <f>N2/(SUM(N$2:N$5))</f>
        <v>0.22662874431071225</v>
      </c>
      <c r="Q2" s="4">
        <f>$O2*D2+$O3*D3+$O4*D4+$O5*D5+$O6*D6+$O7*D7+$O8*D8+$O9*D9</f>
        <v>-2.7249970612721808</v>
      </c>
      <c r="R2" s="4">
        <f>$O2*E2+$O3*E3+$O4*E4+$O5*E5+$O6*E6+$O7*E7+$O8*E8+$O9*E9</f>
        <v>-0.10101733672418206</v>
      </c>
      <c r="S2" s="4">
        <f>$O2*F2+$O3*F3+$O4*F4+$O5*F5+$O6*F6+$O7*F7+$O8*F8+$O9*F9</f>
        <v>-2.20860576511941</v>
      </c>
      <c r="T2" s="4">
        <v>0.5</v>
      </c>
    </row>
    <row r="3" spans="1:20" x14ac:dyDescent="0.2">
      <c r="A3">
        <v>2016</v>
      </c>
      <c r="B3" t="s">
        <v>12</v>
      </c>
      <c r="C3" t="s">
        <v>57</v>
      </c>
      <c r="D3" s="73">
        <v>-2.7949999999999999</v>
      </c>
      <c r="E3" s="73">
        <v>-2.2124999999999999</v>
      </c>
      <c r="F3" s="73">
        <v>-2.1265000000000001</v>
      </c>
      <c r="H3">
        <v>38.166415999999998</v>
      </c>
      <c r="K3" s="4">
        <f t="shared" si="0"/>
        <v>5.6859013663379452</v>
      </c>
      <c r="L3">
        <v>12</v>
      </c>
      <c r="M3">
        <v>4</v>
      </c>
      <c r="N3">
        <f t="shared" ref="N3:N5" si="1">1/EXP(-0.5*K3)</f>
        <v>17.166343321252143</v>
      </c>
      <c r="O3">
        <f t="shared" ref="O3:O9" si="2">N3/SUM(N$2:N$9)</f>
        <v>0.12958159189803417</v>
      </c>
      <c r="P3" s="44">
        <f t="shared" ref="P3:P4" si="3">N3/(SUM(N$2:N$5))</f>
        <v>0.28155390735014513</v>
      </c>
    </row>
    <row r="4" spans="1:20" x14ac:dyDescent="0.2">
      <c r="A4">
        <v>2016</v>
      </c>
      <c r="B4" t="s">
        <v>12</v>
      </c>
      <c r="C4" t="s">
        <v>58</v>
      </c>
      <c r="D4" s="73">
        <v>-1.7166836000000001</v>
      </c>
      <c r="E4" s="73">
        <v>-2.1608000000000001</v>
      </c>
      <c r="F4" s="73">
        <v>-1.0542163</v>
      </c>
      <c r="H4">
        <v>42.198815000000003</v>
      </c>
      <c r="K4" s="4">
        <f t="shared" si="0"/>
        <v>5.4850290194180422</v>
      </c>
      <c r="L4">
        <v>12</v>
      </c>
      <c r="M4">
        <v>4</v>
      </c>
      <c r="N4">
        <f t="shared" si="1"/>
        <v>15.525976272028748</v>
      </c>
      <c r="O4">
        <f t="shared" si="2"/>
        <v>0.11719914273238717</v>
      </c>
      <c r="P4" s="44">
        <f t="shared" si="3"/>
        <v>0.25464941502151411</v>
      </c>
      <c r="Q4" s="4">
        <f>$P2*D2+$P3*D3+$P4*D4+$P5*D5</f>
        <v>-3.2121583726556486</v>
      </c>
      <c r="R4" s="4">
        <f t="shared" ref="R4:S4" si="4">$P2*E2+$P3*E3+$P4*E4+$P5*E5</f>
        <v>-3.4106342067961268</v>
      </c>
      <c r="S4" s="4">
        <f t="shared" si="4"/>
        <v>-4.2192697843881453</v>
      </c>
    </row>
    <row r="5" spans="1:20" ht="17" thickBot="1" x14ac:dyDescent="0.25">
      <c r="A5">
        <v>2016</v>
      </c>
      <c r="B5" t="s">
        <v>12</v>
      </c>
      <c r="C5" t="s">
        <v>68</v>
      </c>
      <c r="D5" s="73">
        <v>-4.0627000000000004</v>
      </c>
      <c r="E5" s="73">
        <v>-7.2004999999999999</v>
      </c>
      <c r="F5" s="73">
        <v>-7.6144999999999996</v>
      </c>
      <c r="H5">
        <v>45.309260000000002</v>
      </c>
      <c r="K5" s="4">
        <f t="shared" si="0"/>
        <v>5.3427904463557514</v>
      </c>
      <c r="L5">
        <v>12</v>
      </c>
      <c r="M5">
        <v>4</v>
      </c>
      <c r="N5">
        <f t="shared" si="1"/>
        <v>14.460130233813809</v>
      </c>
      <c r="O5">
        <f t="shared" si="2"/>
        <v>0.10915351392458406</v>
      </c>
      <c r="P5" s="45">
        <f>N5/(SUM(N$2:N$5))</f>
        <v>0.2371679333176285</v>
      </c>
      <c r="Q5" s="4">
        <f>$P6*D6+$P7*D7+$P8*D8+$P9*D9</f>
        <v>-2.3096112849062473</v>
      </c>
      <c r="R5" s="4">
        <f t="shared" ref="R5:S5" si="5">$P6*E6+$P7*E7+$P8*E8+$P9*E9</f>
        <v>2.720979691620462</v>
      </c>
      <c r="S5" s="4">
        <f t="shared" si="5"/>
        <v>-0.49418137398058937</v>
      </c>
    </row>
    <row r="6" spans="1:20" x14ac:dyDescent="0.2">
      <c r="A6">
        <v>2016</v>
      </c>
      <c r="B6" t="s">
        <v>12</v>
      </c>
      <c r="C6" t="s">
        <v>52</v>
      </c>
      <c r="D6" s="73">
        <v>-2.48267095817355</v>
      </c>
      <c r="E6" s="73">
        <v>6.0834677266259201</v>
      </c>
      <c r="F6" s="73">
        <v>-1.6742137364013201</v>
      </c>
      <c r="H6">
        <v>37.016368999999997</v>
      </c>
      <c r="K6" s="4">
        <f t="shared" si="0"/>
        <v>5.7470928591415777</v>
      </c>
      <c r="L6">
        <v>12</v>
      </c>
      <c r="M6">
        <v>4</v>
      </c>
      <c r="N6">
        <f>1/EXP(-0.5*K6)</f>
        <v>17.699677685775477</v>
      </c>
      <c r="O6">
        <f t="shared" si="2"/>
        <v>0.13360751137753685</v>
      </c>
      <c r="P6" s="43">
        <f>N6/SUM(N$6:N$9)</f>
        <v>0.24753006340505787</v>
      </c>
    </row>
    <row r="7" spans="1:20" x14ac:dyDescent="0.2">
      <c r="A7">
        <v>2016</v>
      </c>
      <c r="B7" t="s">
        <v>12</v>
      </c>
      <c r="C7" t="s">
        <v>50</v>
      </c>
      <c r="D7" s="73">
        <v>-0.87248090172465897</v>
      </c>
      <c r="E7" s="73">
        <v>0.82937772043906299</v>
      </c>
      <c r="F7" s="73">
        <v>1.35139289815264</v>
      </c>
      <c r="H7">
        <v>28.588956</v>
      </c>
      <c r="K7" s="4">
        <f t="shared" si="0"/>
        <v>6.2637723207698857</v>
      </c>
      <c r="L7">
        <v>12</v>
      </c>
      <c r="M7">
        <v>4</v>
      </c>
      <c r="N7">
        <f>1/EXP(-0.5*K7)</f>
        <v>22.917164250339564</v>
      </c>
      <c r="O7">
        <f t="shared" si="2"/>
        <v>0.17299214921743208</v>
      </c>
      <c r="P7" s="44">
        <f t="shared" ref="P7:P9" si="6">N7/SUM(N$6:N$9)</f>
        <v>0.32049663393077432</v>
      </c>
    </row>
    <row r="8" spans="1:20" x14ac:dyDescent="0.2">
      <c r="A8">
        <v>2016</v>
      </c>
      <c r="B8" t="s">
        <v>45</v>
      </c>
      <c r="C8" t="s">
        <v>51</v>
      </c>
      <c r="D8" s="73">
        <v>-4.9893717016379799</v>
      </c>
      <c r="E8" s="73">
        <v>5.1450418469402903</v>
      </c>
      <c r="F8" s="73">
        <v>-3.1148257797448098</v>
      </c>
      <c r="H8" s="39">
        <v>49.659984999999999</v>
      </c>
      <c r="K8" s="4">
        <f t="shared" si="0"/>
        <v>5.1594143435239843</v>
      </c>
      <c r="L8">
        <v>12</v>
      </c>
      <c r="M8">
        <v>4</v>
      </c>
      <c r="N8">
        <f>1/EXP(-0.5*K8)</f>
        <v>13.193274230705683</v>
      </c>
      <c r="O8">
        <f t="shared" si="2"/>
        <v>9.9590544425710151E-2</v>
      </c>
      <c r="P8" s="44">
        <f t="shared" si="6"/>
        <v>0.1845079930168125</v>
      </c>
    </row>
    <row r="9" spans="1:20" ht="17" thickBot="1" x14ac:dyDescent="0.25">
      <c r="A9">
        <v>2016</v>
      </c>
      <c r="B9" t="s">
        <v>12</v>
      </c>
      <c r="C9" t="s">
        <v>53</v>
      </c>
      <c r="D9" s="73">
        <v>-1.9997527518710101</v>
      </c>
      <c r="E9" s="87">
        <v>9.8707579635171893E-5</v>
      </c>
      <c r="F9" s="73">
        <v>0.24985415804108499</v>
      </c>
      <c r="H9">
        <v>37.026054999999999</v>
      </c>
      <c r="K9" s="4">
        <f t="shared" si="0"/>
        <v>5.746569591558913</v>
      </c>
      <c r="L9">
        <v>12</v>
      </c>
      <c r="M9">
        <v>4</v>
      </c>
      <c r="N9">
        <f>1/EXP(-0.5*K9)</f>
        <v>17.695047457735658</v>
      </c>
      <c r="O9">
        <f t="shared" si="2"/>
        <v>0.13357255971025267</v>
      </c>
      <c r="P9" s="45">
        <f t="shared" si="6"/>
        <v>0.24746530964735541</v>
      </c>
    </row>
    <row r="10" spans="1:20" x14ac:dyDescent="0.2">
      <c r="H10" s="2"/>
      <c r="K10" s="4"/>
      <c r="O10">
        <f>SUM(O2:O9)</f>
        <v>1</v>
      </c>
      <c r="P10">
        <f>SUM(P2:P9)</f>
        <v>2.0000000000000004</v>
      </c>
    </row>
    <row r="11" spans="1:20" x14ac:dyDescent="0.2">
      <c r="H11" s="2"/>
      <c r="K11" s="2"/>
    </row>
    <row r="12" spans="1:20" x14ac:dyDescent="0.2">
      <c r="A12">
        <v>2016</v>
      </c>
      <c r="B12" t="s">
        <v>18</v>
      </c>
      <c r="C12" t="s">
        <v>8</v>
      </c>
      <c r="D12" s="73">
        <v>-4.9454504999999997</v>
      </c>
      <c r="E12" s="73">
        <v>-4.5022852999999996</v>
      </c>
      <c r="F12" s="73">
        <v>2.7646571099999999</v>
      </c>
      <c r="G12" s="73">
        <v>0.24093373000000001</v>
      </c>
      <c r="H12">
        <v>49.516944000000002</v>
      </c>
      <c r="I12" s="6">
        <v>0.43445</v>
      </c>
      <c r="K12" s="4">
        <f t="shared" ref="K12:K19" si="7">-2*LN(H12/L12) +2*M12</f>
        <v>9.165183471510737</v>
      </c>
      <c r="L12">
        <v>12</v>
      </c>
      <c r="M12">
        <v>6</v>
      </c>
      <c r="N12">
        <f>1/EXP(-0.5*K12)</f>
        <v>97.767453538990992</v>
      </c>
      <c r="O12">
        <f>N12/SUM(N$12:N$19)</f>
        <v>0.12503579418588706</v>
      </c>
      <c r="Q12">
        <f>$O12*D12</f>
        <v>-0.61835833087449221</v>
      </c>
      <c r="R12">
        <f t="shared" ref="R12:T19" si="8">$O12*E12</f>
        <v>-0.56294681813694469</v>
      </c>
      <c r="S12">
        <f t="shared" si="8"/>
        <v>0.34568109740050934</v>
      </c>
      <c r="T12">
        <f t="shared" si="8"/>
        <v>3.0125340276718083E-2</v>
      </c>
    </row>
    <row r="13" spans="1:20" x14ac:dyDescent="0.2">
      <c r="A13">
        <v>2016</v>
      </c>
      <c r="B13" t="s">
        <v>18</v>
      </c>
      <c r="C13" t="s">
        <v>31</v>
      </c>
      <c r="D13" s="73">
        <v>-4.9402964999999996</v>
      </c>
      <c r="E13" s="73">
        <v>-4.5605093999999999</v>
      </c>
      <c r="F13" s="73">
        <v>2.93057912</v>
      </c>
      <c r="G13" s="73">
        <v>0.38279932</v>
      </c>
      <c r="H13" s="39">
        <v>49.462829999999997</v>
      </c>
      <c r="I13" s="2"/>
      <c r="K13" s="4">
        <f t="shared" si="7"/>
        <v>9.1673703427554258</v>
      </c>
      <c r="L13">
        <v>12</v>
      </c>
      <c r="M13">
        <v>6</v>
      </c>
      <c r="N13">
        <f t="shared" ref="N13:N19" si="9">1/EXP(-0.5*K13)</f>
        <v>97.874414422159475</v>
      </c>
      <c r="O13">
        <f t="shared" ref="O13:O19" si="10">N13/SUM(N$12:N$19)</f>
        <v>0.12517258755105803</v>
      </c>
      <c r="Q13">
        <f t="shared" ref="Q13:Q19" si="11">$O13*D13</f>
        <v>-0.61838969617443551</v>
      </c>
      <c r="R13">
        <f t="shared" si="8"/>
        <v>-0.57085076214892316</v>
      </c>
      <c r="S13">
        <f t="shared" si="8"/>
        <v>0.36682817147350261</v>
      </c>
      <c r="T13">
        <f t="shared" si="8"/>
        <v>4.7915981397185482E-2</v>
      </c>
    </row>
    <row r="14" spans="1:20" x14ac:dyDescent="0.2">
      <c r="A14">
        <v>2016</v>
      </c>
      <c r="B14" t="s">
        <v>19</v>
      </c>
      <c r="C14" t="s">
        <v>8</v>
      </c>
      <c r="D14" s="73">
        <v>-4.9582677000000004</v>
      </c>
      <c r="E14" s="73">
        <v>1.8533082000000001</v>
      </c>
      <c r="F14" s="73">
        <v>-3.15735316</v>
      </c>
      <c r="G14" s="73">
        <v>0.23774887</v>
      </c>
      <c r="H14">
        <v>49.513992999999999</v>
      </c>
      <c r="I14" s="6">
        <v>0.42812499999999998</v>
      </c>
      <c r="K14" s="4">
        <f t="shared" si="7"/>
        <v>9.1653026665861468</v>
      </c>
      <c r="L14">
        <v>12</v>
      </c>
      <c r="M14">
        <v>6</v>
      </c>
      <c r="N14">
        <f t="shared" si="9"/>
        <v>97.773280412121522</v>
      </c>
      <c r="O14">
        <f t="shared" si="10"/>
        <v>0.12504324623340515</v>
      </c>
      <c r="Q14">
        <f t="shared" si="11"/>
        <v>-0.6199978889022395</v>
      </c>
      <c r="R14">
        <f t="shared" si="8"/>
        <v>0.2317436735989889</v>
      </c>
      <c r="S14">
        <f t="shared" si="8"/>
        <v>-0.39480568863169985</v>
      </c>
      <c r="T14">
        <f t="shared" si="8"/>
        <v>2.9728890493123831E-2</v>
      </c>
    </row>
    <row r="15" spans="1:20" x14ac:dyDescent="0.2">
      <c r="A15">
        <v>2016</v>
      </c>
      <c r="B15" t="s">
        <v>19</v>
      </c>
      <c r="C15" t="s">
        <v>30</v>
      </c>
      <c r="D15" s="73">
        <v>-4.9557000000000002</v>
      </c>
      <c r="E15" s="73">
        <v>-4.5043473000000001</v>
      </c>
      <c r="F15" s="73">
        <v>0.75759184000000002</v>
      </c>
      <c r="G15" s="73">
        <v>0.36689761999999998</v>
      </c>
      <c r="H15" s="39">
        <v>49.523916</v>
      </c>
      <c r="I15" s="2"/>
      <c r="K15" s="4">
        <f t="shared" si="7"/>
        <v>9.1649018907566315</v>
      </c>
      <c r="L15">
        <v>12</v>
      </c>
      <c r="M15">
        <v>6</v>
      </c>
      <c r="N15">
        <f t="shared" si="9"/>
        <v>97.753689791268116</v>
      </c>
      <c r="O15">
        <f t="shared" si="10"/>
        <v>0.12501819158844579</v>
      </c>
      <c r="Q15">
        <f t="shared" si="11"/>
        <v>-0.61955265205486088</v>
      </c>
      <c r="R15">
        <f t="shared" si="8"/>
        <v>-0.56312535373229855</v>
      </c>
      <c r="S15">
        <f t="shared" si="8"/>
        <v>9.471276179896318E-2</v>
      </c>
      <c r="T15">
        <f t="shared" si="8"/>
        <v>4.5868876950504775E-2</v>
      </c>
    </row>
    <row r="16" spans="1:20" x14ac:dyDescent="0.2">
      <c r="A16">
        <v>2016</v>
      </c>
      <c r="B16" t="s">
        <v>28</v>
      </c>
      <c r="C16" t="s">
        <v>8</v>
      </c>
      <c r="D16" s="73">
        <v>-4.9294612999999998</v>
      </c>
      <c r="E16" s="73">
        <v>-4.4753641999999996</v>
      </c>
      <c r="F16" s="73">
        <v>0.58633667</v>
      </c>
      <c r="G16" s="73">
        <v>0.23062057999999999</v>
      </c>
      <c r="H16">
        <v>49.445459999999997</v>
      </c>
      <c r="I16" s="6">
        <v>0.43389</v>
      </c>
      <c r="K16" s="4">
        <f t="shared" si="7"/>
        <v>9.1680728116861321</v>
      </c>
      <c r="L16">
        <v>12</v>
      </c>
      <c r="M16">
        <v>6</v>
      </c>
      <c r="N16">
        <f t="shared" si="9"/>
        <v>97.908797327658036</v>
      </c>
      <c r="O16">
        <f t="shared" si="10"/>
        <v>0.12521656019982622</v>
      </c>
      <c r="Q16">
        <f t="shared" si="11"/>
        <v>-0.61725018762416362</v>
      </c>
      <c r="R16">
        <f t="shared" si="8"/>
        <v>-0.56038971076544708</v>
      </c>
      <c r="S16">
        <f t="shared" si="8"/>
        <v>7.3419060936420644E-2</v>
      </c>
      <c r="T16">
        <f t="shared" si="8"/>
        <v>2.8877515738888838E-2</v>
      </c>
    </row>
    <row r="17" spans="1:20" x14ac:dyDescent="0.2">
      <c r="A17">
        <v>2016</v>
      </c>
      <c r="B17" t="s">
        <v>28</v>
      </c>
      <c r="C17" t="s">
        <v>30</v>
      </c>
      <c r="D17" s="73">
        <v>-4.9811547999999997</v>
      </c>
      <c r="E17" s="73">
        <v>-4.5284418999999998</v>
      </c>
      <c r="F17" s="73">
        <v>2.8885336100000001</v>
      </c>
      <c r="G17" s="73">
        <v>0.37416896999999999</v>
      </c>
      <c r="H17">
        <v>49.622526000000001</v>
      </c>
      <c r="I17" s="2"/>
      <c r="K17" s="4">
        <f t="shared" si="7"/>
        <v>9.1609235318553495</v>
      </c>
      <c r="L17">
        <v>12</v>
      </c>
      <c r="M17">
        <v>6</v>
      </c>
      <c r="N17">
        <f t="shared" si="9"/>
        <v>97.559433429745582</v>
      </c>
      <c r="O17">
        <f t="shared" si="10"/>
        <v>0.12476975514503424</v>
      </c>
      <c r="Q17">
        <f t="shared" si="11"/>
        <v>-0.62149746473551193</v>
      </c>
      <c r="R17">
        <f t="shared" si="8"/>
        <v>-0.56501258705151358</v>
      </c>
      <c r="S17">
        <f t="shared" si="8"/>
        <v>0.36040163124790187</v>
      </c>
      <c r="T17">
        <f t="shared" si="8"/>
        <v>4.6684970769769664E-2</v>
      </c>
    </row>
    <row r="18" spans="1:20" x14ac:dyDescent="0.2">
      <c r="A18">
        <v>2016</v>
      </c>
      <c r="B18" t="s">
        <v>29</v>
      </c>
      <c r="C18" t="s">
        <v>8</v>
      </c>
      <c r="D18" s="73">
        <v>-4.9741583</v>
      </c>
      <c r="E18" s="73">
        <v>4.8891893</v>
      </c>
      <c r="F18" s="73">
        <v>-3.1465087700000001</v>
      </c>
      <c r="G18" s="73">
        <v>0.23213037</v>
      </c>
      <c r="H18" s="39">
        <v>49.581325999999997</v>
      </c>
      <c r="I18" s="6">
        <v>0.42562499999999998</v>
      </c>
      <c r="K18" s="4">
        <f t="shared" si="7"/>
        <v>9.1625847577669699</v>
      </c>
      <c r="L18">
        <v>12</v>
      </c>
      <c r="M18">
        <v>6</v>
      </c>
      <c r="N18">
        <f t="shared" si="9"/>
        <v>97.640501222432448</v>
      </c>
      <c r="O18">
        <f t="shared" si="10"/>
        <v>0.12487343357251274</v>
      </c>
      <c r="Q18">
        <f t="shared" si="11"/>
        <v>-0.62114022605421293</v>
      </c>
      <c r="R18">
        <f t="shared" si="8"/>
        <v>0.61052985527699</v>
      </c>
      <c r="S18">
        <f t="shared" si="8"/>
        <v>-0.39291535387592375</v>
      </c>
      <c r="T18">
        <f t="shared" si="8"/>
        <v>2.8986916338357805E-2</v>
      </c>
    </row>
    <row r="19" spans="1:20" ht="17" thickBot="1" x14ac:dyDescent="0.25">
      <c r="A19" s="14">
        <v>2016</v>
      </c>
      <c r="B19" s="15" t="s">
        <v>29</v>
      </c>
      <c r="C19" s="15" t="s">
        <v>30</v>
      </c>
      <c r="D19" s="81">
        <v>-4.9735383000000004</v>
      </c>
      <c r="E19" s="81">
        <v>-4.5489291999999999</v>
      </c>
      <c r="F19" s="81">
        <v>2.5490768300000002</v>
      </c>
      <c r="G19" s="81">
        <v>0.37237566999999999</v>
      </c>
      <c r="H19" s="15">
        <v>49.582518</v>
      </c>
      <c r="I19" s="15"/>
      <c r="J19" s="15"/>
      <c r="K19" s="51">
        <f t="shared" si="7"/>
        <v>9.1625366757260984</v>
      </c>
      <c r="L19" s="15">
        <v>12</v>
      </c>
      <c r="M19" s="15">
        <v>6</v>
      </c>
      <c r="N19" s="15">
        <f t="shared" si="9"/>
        <v>97.638153873363649</v>
      </c>
      <c r="O19" s="15">
        <f t="shared" si="10"/>
        <v>0.12487043152383065</v>
      </c>
      <c r="Q19">
        <f t="shared" si="11"/>
        <v>-0.6210478737212991</v>
      </c>
      <c r="R19">
        <f t="shared" si="8"/>
        <v>-0.5680267521753537</v>
      </c>
      <c r="S19">
        <f t="shared" si="8"/>
        <v>0.3183043237494983</v>
      </c>
      <c r="T19">
        <f t="shared" si="8"/>
        <v>4.6498710601875555E-2</v>
      </c>
    </row>
    <row r="20" spans="1:20" x14ac:dyDescent="0.2">
      <c r="A20" s="10"/>
      <c r="I20" s="6"/>
      <c r="Q20" t="s">
        <v>39</v>
      </c>
    </row>
    <row r="21" spans="1:20" x14ac:dyDescent="0.2">
      <c r="A21" s="10">
        <v>2016</v>
      </c>
      <c r="B21" t="s">
        <v>32</v>
      </c>
      <c r="I21" s="6"/>
      <c r="P21" s="1" t="s">
        <v>5</v>
      </c>
      <c r="Q21" s="11">
        <f>SUM(Q12:Q19)</f>
        <v>-4.9572343201412155</v>
      </c>
      <c r="R21" s="11">
        <f t="shared" ref="R21:T21" si="12">SUM(R12:R19)</f>
        <v>-2.5480784551345019</v>
      </c>
      <c r="S21" s="11">
        <f t="shared" si="12"/>
        <v>0.77162600409917237</v>
      </c>
      <c r="T21" s="11">
        <f t="shared" si="12"/>
        <v>0.30468720256642401</v>
      </c>
    </row>
    <row r="22" spans="1:20" x14ac:dyDescent="0.2">
      <c r="A22" s="10">
        <v>2016</v>
      </c>
      <c r="B22" t="s">
        <v>13</v>
      </c>
      <c r="C22" t="s">
        <v>8</v>
      </c>
      <c r="D22">
        <v>-5.4860589700000002</v>
      </c>
      <c r="E22">
        <v>0.85558908</v>
      </c>
      <c r="F22">
        <v>1.8166870900000001</v>
      </c>
      <c r="G22">
        <v>0.20025680000000001</v>
      </c>
      <c r="H22">
        <v>3.4542996999999999E-4</v>
      </c>
      <c r="I22" s="6">
        <v>0.59121000000000001</v>
      </c>
      <c r="J22" s="56"/>
      <c r="K22" s="4">
        <f>-2*LN(H22/L22) +2*M22</f>
        <v>32.100324337464443</v>
      </c>
      <c r="L22">
        <v>8</v>
      </c>
      <c r="M22">
        <v>6</v>
      </c>
      <c r="N22">
        <f>1/EXP(-0.5*K22)</f>
        <v>9343226.2057107706</v>
      </c>
      <c r="O22">
        <f>N22/SUM(N$22:N$24)</f>
        <v>3.8802898451313449E-8</v>
      </c>
      <c r="P22" s="1" t="s">
        <v>6</v>
      </c>
      <c r="Q22" s="11">
        <f>STDEV(D12:D19)</f>
        <v>1.8224544354308189E-2</v>
      </c>
      <c r="R22" s="11">
        <f t="shared" ref="R22:T22" si="13">STDEV(E12:E19)</f>
        <v>3.7420508795554563</v>
      </c>
      <c r="S22" s="11">
        <f t="shared" si="13"/>
        <v>2.5938682439846197</v>
      </c>
      <c r="T22" s="11">
        <f t="shared" si="13"/>
        <v>7.4331961765385646E-2</v>
      </c>
    </row>
    <row r="23" spans="1:20" x14ac:dyDescent="0.2">
      <c r="A23">
        <v>2016</v>
      </c>
      <c r="B23" t="s">
        <v>13</v>
      </c>
      <c r="C23" t="s">
        <v>30</v>
      </c>
      <c r="D23">
        <v>-5.4417651300000003</v>
      </c>
      <c r="E23">
        <v>7.9248680900000004</v>
      </c>
      <c r="F23">
        <v>1.6314760399999999</v>
      </c>
      <c r="G23">
        <v>0.20066818</v>
      </c>
      <c r="H23">
        <v>3.3505143000000002E-4</v>
      </c>
      <c r="I23" s="55"/>
      <c r="J23" s="56"/>
      <c r="K23" s="4">
        <f>-2*LN(H23/L23) +2*M23</f>
        <v>32.161336114428678</v>
      </c>
      <c r="L23">
        <v>8</v>
      </c>
      <c r="M23">
        <v>6</v>
      </c>
      <c r="N23">
        <f>1/EXP(-0.5*K23)</f>
        <v>9632641.6154734194</v>
      </c>
      <c r="O23">
        <f t="shared" ref="O23" si="14">N23/SUM(N$22:N$24)</f>
        <v>4.0004855517107404E-8</v>
      </c>
      <c r="P23" s="1" t="s">
        <v>27</v>
      </c>
      <c r="Q23" s="11">
        <f>SQRT(EXP(Q22^2)-1)</f>
        <v>1.8226057706799751E-2</v>
      </c>
      <c r="R23" s="11">
        <f t="shared" ref="R23:T23" si="15">SQRT(EXP(R22^2)-1)</f>
        <v>1098.2485669966445</v>
      </c>
      <c r="S23" s="11">
        <f t="shared" si="15"/>
        <v>28.88947968987932</v>
      </c>
      <c r="T23" s="86">
        <f t="shared" si="15"/>
        <v>7.4434755544451794E-2</v>
      </c>
    </row>
    <row r="24" spans="1:20" ht="17" thickBot="1" x14ac:dyDescent="0.25">
      <c r="A24" s="47">
        <v>2016</v>
      </c>
      <c r="B24" s="47" t="s">
        <v>13</v>
      </c>
      <c r="C24" s="47" t="s">
        <v>64</v>
      </c>
      <c r="D24" s="47">
        <v>-5.8756236499999996</v>
      </c>
      <c r="E24" s="47">
        <v>1.6227725500000001</v>
      </c>
      <c r="F24" s="47">
        <v>-1.9200720499999999</v>
      </c>
      <c r="G24" s="57"/>
      <c r="H24" s="48">
        <v>6.8024682E-13</v>
      </c>
      <c r="I24" s="106"/>
      <c r="J24" s="56"/>
      <c r="K24" s="4">
        <f>-2*LN(H24/L24) +2*M24</f>
        <v>66.22986596135658</v>
      </c>
      <c r="L24">
        <v>3</v>
      </c>
      <c r="M24">
        <v>4</v>
      </c>
      <c r="N24">
        <f>1/EXP(-0.5*K24)</f>
        <v>240786792798872.44</v>
      </c>
      <c r="O24">
        <f t="shared" ref="O24" si="16">N24/SUM(N$22:N$24)</f>
        <v>0.99999992119224612</v>
      </c>
      <c r="P24" s="1"/>
      <c r="Q24" s="4"/>
      <c r="R24" s="4"/>
      <c r="S24" s="4"/>
      <c r="T24" s="4"/>
    </row>
    <row r="25" spans="1:20" ht="17" thickTop="1" x14ac:dyDescent="0.2">
      <c r="A25">
        <v>2016</v>
      </c>
      <c r="B25" t="s">
        <v>13</v>
      </c>
      <c r="C25" t="s">
        <v>69</v>
      </c>
      <c r="D25">
        <v>-5.7206326000000001</v>
      </c>
      <c r="E25">
        <v>1.4665433999999999</v>
      </c>
      <c r="F25">
        <v>-1.5767515999999999</v>
      </c>
      <c r="G25" s="55"/>
      <c r="H25" s="2">
        <v>1.0115757000000001E-17</v>
      </c>
      <c r="I25" s="106"/>
      <c r="J25" s="55"/>
      <c r="P25" s="1"/>
      <c r="Q25" s="40"/>
    </row>
    <row r="26" spans="1:20" x14ac:dyDescent="0.2">
      <c r="A26" s="10"/>
      <c r="D26" s="55"/>
      <c r="E26" s="55"/>
      <c r="F26" s="55"/>
      <c r="G26" s="55"/>
      <c r="H26" s="55"/>
      <c r="I26" s="106"/>
      <c r="J26" s="55"/>
      <c r="P26" s="1"/>
      <c r="Q26" s="40"/>
    </row>
    <row r="27" spans="1:20" x14ac:dyDescent="0.2">
      <c r="A27" s="10">
        <v>2016</v>
      </c>
      <c r="B27" t="s">
        <v>14</v>
      </c>
      <c r="C27" t="s">
        <v>8</v>
      </c>
      <c r="D27" s="58">
        <v>-4.3098873500000003</v>
      </c>
      <c r="E27" s="58">
        <v>-5.9578104099999996</v>
      </c>
      <c r="F27">
        <v>-3.2197226699999999</v>
      </c>
      <c r="G27" s="58">
        <v>0.20079633999999999</v>
      </c>
      <c r="H27">
        <v>0.97508676999999999</v>
      </c>
      <c r="I27" s="6">
        <v>0.56033999999999995</v>
      </c>
      <c r="J27" s="55"/>
      <c r="K27" s="4">
        <f>-2*LN(H27/L27) +2*M27</f>
        <v>16.209340717504279</v>
      </c>
      <c r="L27">
        <v>8</v>
      </c>
      <c r="M27">
        <v>6</v>
      </c>
      <c r="N27">
        <f>1/EXP(-0.5*K27)</f>
        <v>3309.8904089754815</v>
      </c>
      <c r="O27">
        <f>N27/SUM(N$27:N$29)</f>
        <v>0.23926660303859151</v>
      </c>
      <c r="P27" s="1"/>
      <c r="Q27" s="40"/>
    </row>
    <row r="28" spans="1:20" x14ac:dyDescent="0.2">
      <c r="A28">
        <v>2016</v>
      </c>
      <c r="B28" t="s">
        <v>14</v>
      </c>
      <c r="C28" t="s">
        <v>30</v>
      </c>
      <c r="D28" s="58">
        <v>-4.4029573099999997</v>
      </c>
      <c r="E28" s="58">
        <v>-5.79727455</v>
      </c>
      <c r="F28">
        <v>-3.8083463599999998</v>
      </c>
      <c r="G28" s="58">
        <v>0.20215124000000001</v>
      </c>
      <c r="H28">
        <v>0.97741719000000005</v>
      </c>
      <c r="I28" s="6"/>
      <c r="J28" s="55"/>
      <c r="K28" s="4">
        <f>-2*LN(H28/L28) +2*M28</f>
        <v>16.204566497007193</v>
      </c>
      <c r="L28">
        <v>8</v>
      </c>
      <c r="M28">
        <v>6</v>
      </c>
      <c r="N28">
        <f>1/EXP(-0.5*K28)</f>
        <v>3301.9987585259059</v>
      </c>
      <c r="O28">
        <f t="shared" ref="O28:O29" si="17">N28/SUM(N$27:N$29)</f>
        <v>0.23869612844211618</v>
      </c>
      <c r="Q28" s="40"/>
    </row>
    <row r="29" spans="1:20" ht="17" thickBot="1" x14ac:dyDescent="0.25">
      <c r="A29" s="47">
        <v>2016</v>
      </c>
      <c r="B29" s="47" t="s">
        <v>14</v>
      </c>
      <c r="C29" s="47" t="s">
        <v>64</v>
      </c>
      <c r="D29" s="49">
        <v>-3.8818754000000002</v>
      </c>
      <c r="E29" s="47">
        <v>-8</v>
      </c>
      <c r="F29" s="47">
        <v>3</v>
      </c>
      <c r="G29" s="57"/>
      <c r="H29" s="48">
        <v>2.2681205999999999E-2</v>
      </c>
      <c r="I29" s="6"/>
      <c r="J29" s="55"/>
      <c r="K29" s="4">
        <f>-2*LN(H29/L29) +2*M29</f>
        <v>17.76966183120248</v>
      </c>
      <c r="L29">
        <v>3</v>
      </c>
      <c r="M29">
        <v>4</v>
      </c>
      <c r="N29">
        <f>1/EXP(-0.5*K29)</f>
        <v>7221.5935122423716</v>
      </c>
      <c r="O29">
        <f t="shared" si="17"/>
        <v>0.52203726851929222</v>
      </c>
      <c r="P29" s="40"/>
      <c r="Q29" s="40"/>
    </row>
    <row r="30" spans="1:20" ht="17" thickTop="1" x14ac:dyDescent="0.2">
      <c r="A30">
        <v>2016</v>
      </c>
      <c r="B30" t="s">
        <v>14</v>
      </c>
      <c r="C30" t="s">
        <v>66</v>
      </c>
      <c r="D30">
        <v>-5.4448318999999996</v>
      </c>
      <c r="E30">
        <v>-3.9105216</v>
      </c>
      <c r="F30">
        <v>-2.1930597000000001</v>
      </c>
      <c r="G30" s="55"/>
      <c r="H30" s="2">
        <v>2.1263852999999999E-21</v>
      </c>
      <c r="I30" s="6"/>
      <c r="J30" s="55"/>
      <c r="K30" s="4"/>
      <c r="P30" s="40"/>
      <c r="Q30" s="40"/>
    </row>
    <row r="31" spans="1:20" x14ac:dyDescent="0.2">
      <c r="A31" s="10"/>
      <c r="D31" s="55"/>
      <c r="E31" s="55"/>
      <c r="F31" s="55"/>
      <c r="G31" s="55"/>
      <c r="H31" s="55"/>
      <c r="I31" s="106"/>
      <c r="J31" s="55"/>
      <c r="P31" s="40"/>
      <c r="Q31" s="40"/>
    </row>
    <row r="32" spans="1:20" x14ac:dyDescent="0.2">
      <c r="A32" s="10">
        <v>2016</v>
      </c>
      <c r="B32" t="s">
        <v>23</v>
      </c>
      <c r="C32" t="s">
        <v>35</v>
      </c>
      <c r="D32">
        <v>-1.1457086000000001</v>
      </c>
      <c r="E32">
        <v>-1.1189447299999999</v>
      </c>
      <c r="F32">
        <v>1.74009525</v>
      </c>
      <c r="H32">
        <v>8.5202898999999999</v>
      </c>
      <c r="I32" s="106"/>
      <c r="J32" s="55"/>
      <c r="K32" s="4">
        <f>-2*LN(H32) +2*M32</f>
        <v>3.7150992678320893</v>
      </c>
      <c r="L32">
        <v>3</v>
      </c>
      <c r="M32">
        <v>4</v>
      </c>
      <c r="N32">
        <f t="shared" ref="N32:N34" si="18">1/EXP(-0.5*K32)</f>
        <v>6.408015533971942</v>
      </c>
      <c r="O32">
        <f>N32/SUM(N$32:$N$34)</f>
        <v>0.41211488739469437</v>
      </c>
      <c r="P32" s="40"/>
      <c r="Q32" s="40"/>
    </row>
    <row r="33" spans="1:20" x14ac:dyDescent="0.2">
      <c r="A33" s="10">
        <v>2016</v>
      </c>
      <c r="B33" t="s">
        <v>23</v>
      </c>
      <c r="C33" t="s">
        <v>34</v>
      </c>
      <c r="D33">
        <v>-3.2619628999999999</v>
      </c>
      <c r="E33">
        <v>-0.40753972999999999</v>
      </c>
      <c r="F33">
        <v>0.27621941999999999</v>
      </c>
      <c r="H33">
        <v>11.841666999999999</v>
      </c>
      <c r="I33" s="106"/>
      <c r="J33" s="55"/>
      <c r="K33" s="4">
        <f>-2*LN(H33) +2*M33</f>
        <v>3.0567511730715102</v>
      </c>
      <c r="L33">
        <v>3</v>
      </c>
      <c r="M33">
        <v>4</v>
      </c>
      <c r="N33">
        <f t="shared" si="18"/>
        <v>4.6106810834272105</v>
      </c>
      <c r="O33">
        <f>N33/SUM(N$32:$N$34)</f>
        <v>0.29652398709646638</v>
      </c>
      <c r="P33" s="40"/>
      <c r="Q33" s="40"/>
    </row>
    <row r="34" spans="1:20" ht="17" thickBot="1" x14ac:dyDescent="0.25">
      <c r="A34" s="10">
        <v>2016</v>
      </c>
      <c r="B34" s="47" t="s">
        <v>23</v>
      </c>
      <c r="C34" s="47" t="s">
        <v>40</v>
      </c>
      <c r="D34" s="47">
        <v>-2.1570391</v>
      </c>
      <c r="E34" s="47">
        <v>8</v>
      </c>
      <c r="F34" s="47">
        <v>-4.5</v>
      </c>
      <c r="G34" s="47"/>
      <c r="H34" s="47">
        <v>12.051499</v>
      </c>
      <c r="I34" s="106"/>
      <c r="J34" s="55"/>
      <c r="K34" s="4">
        <f>-2*LN(H34) +2*M34</f>
        <v>3.0216218989198378</v>
      </c>
      <c r="L34">
        <v>3</v>
      </c>
      <c r="M34">
        <v>4</v>
      </c>
      <c r="N34">
        <f t="shared" si="18"/>
        <v>4.5304032330869575</v>
      </c>
      <c r="O34">
        <f>N34/SUM(N$32:$N$34)</f>
        <v>0.29136112550883925</v>
      </c>
      <c r="P34" s="40"/>
      <c r="Q34" s="40"/>
    </row>
    <row r="35" spans="1:20" ht="17" thickTop="1" x14ac:dyDescent="0.2">
      <c r="A35" s="10">
        <v>2016</v>
      </c>
      <c r="B35" t="s">
        <v>23</v>
      </c>
      <c r="C35" t="s">
        <v>69</v>
      </c>
      <c r="D35" s="58">
        <v>-1.0857303389999999</v>
      </c>
      <c r="E35" s="58">
        <v>0.351398669</v>
      </c>
      <c r="F35" s="58">
        <v>1.4523948E-2</v>
      </c>
      <c r="G35" s="55"/>
      <c r="H35" s="2">
        <v>7.4281504000000001E-17</v>
      </c>
      <c r="I35" s="55"/>
      <c r="J35" s="55"/>
      <c r="K35" s="4"/>
      <c r="P35" s="40"/>
      <c r="Q35" s="60"/>
      <c r="T35" s="61"/>
    </row>
    <row r="36" spans="1:20" x14ac:dyDescent="0.2">
      <c r="D36" s="67"/>
      <c r="E36" s="67"/>
      <c r="F36" s="67"/>
      <c r="G36" s="55"/>
      <c r="H36" s="55"/>
      <c r="I36" s="55"/>
      <c r="J36" s="55"/>
      <c r="K36" s="4"/>
      <c r="P36" s="40"/>
      <c r="Q36" s="40"/>
    </row>
    <row r="37" spans="1:20" x14ac:dyDescent="0.2">
      <c r="A37">
        <v>2016</v>
      </c>
      <c r="B37" t="s">
        <v>24</v>
      </c>
      <c r="C37" t="s">
        <v>35</v>
      </c>
      <c r="D37">
        <v>6.1383453999999997E-2</v>
      </c>
      <c r="E37">
        <v>0.96722984000000001</v>
      </c>
      <c r="F37">
        <v>0.13869486</v>
      </c>
      <c r="H37">
        <v>8.5239206000000003</v>
      </c>
      <c r="I37" s="55"/>
      <c r="J37" s="55"/>
      <c r="K37" s="4">
        <f>-2*LN(H37) +2*M37</f>
        <v>3.7142472013653167</v>
      </c>
      <c r="L37">
        <v>3</v>
      </c>
      <c r="M37">
        <v>4</v>
      </c>
      <c r="N37">
        <f t="shared" ref="N37:N39" si="19">1/EXP(-0.5*K37)</f>
        <v>6.4052860878530762</v>
      </c>
      <c r="O37">
        <f>N37/SUM(N$37:$N$39)</f>
        <v>0.46125088808525794</v>
      </c>
      <c r="P37" s="40"/>
      <c r="Q37" s="40"/>
    </row>
    <row r="38" spans="1:20" x14ac:dyDescent="0.2">
      <c r="A38" s="10">
        <v>2016</v>
      </c>
      <c r="B38" t="s">
        <v>24</v>
      </c>
      <c r="C38" t="s">
        <v>34</v>
      </c>
      <c r="D38">
        <v>-3.4115707610000001</v>
      </c>
      <c r="E38">
        <v>-3.7471676299999999</v>
      </c>
      <c r="F38">
        <v>-3.2742931099999999</v>
      </c>
      <c r="H38">
        <v>13.571884000000001</v>
      </c>
      <c r="I38" s="55"/>
      <c r="J38" s="55"/>
      <c r="K38" s="4">
        <f>-2*LN(H38) +2*M38</f>
        <v>2.7839994002461781</v>
      </c>
      <c r="L38">
        <v>3</v>
      </c>
      <c r="M38">
        <v>4</v>
      </c>
      <c r="N38">
        <f t="shared" si="19"/>
        <v>4.0228865817851247</v>
      </c>
      <c r="O38">
        <f>N38/SUM(N$37:$N$39)</f>
        <v>0.28969197988416517</v>
      </c>
    </row>
    <row r="39" spans="1:20" ht="17" thickBot="1" x14ac:dyDescent="0.25">
      <c r="A39" s="10">
        <v>2016</v>
      </c>
      <c r="B39" s="47" t="s">
        <v>24</v>
      </c>
      <c r="C39" s="47" t="s">
        <v>40</v>
      </c>
      <c r="D39" s="47">
        <v>-1.0668674250000001</v>
      </c>
      <c r="E39" s="47">
        <v>8</v>
      </c>
      <c r="F39" s="47">
        <v>-4.5</v>
      </c>
      <c r="G39" s="47"/>
      <c r="H39" s="47">
        <v>15.786201</v>
      </c>
      <c r="I39" s="55"/>
      <c r="J39" s="55"/>
      <c r="K39" s="4">
        <f>-2*LN(H39) +2*M39</f>
        <v>2.4817275919872692</v>
      </c>
      <c r="L39">
        <v>3</v>
      </c>
      <c r="M39">
        <v>4</v>
      </c>
      <c r="N39">
        <f t="shared" si="19"/>
        <v>3.4585996993921615</v>
      </c>
      <c r="O39">
        <f>N39/SUM(N$37:$N$39)</f>
        <v>0.24905713203057686</v>
      </c>
    </row>
    <row r="40" spans="1:20" ht="17" thickTop="1" x14ac:dyDescent="0.2">
      <c r="A40" s="10">
        <v>2016</v>
      </c>
      <c r="B40" t="s">
        <v>24</v>
      </c>
      <c r="C40" t="s">
        <v>66</v>
      </c>
      <c r="D40" s="58">
        <v>6.2736406999999994E-2</v>
      </c>
      <c r="E40" s="58">
        <v>2.4999769989999998</v>
      </c>
      <c r="F40" s="58">
        <v>7.9344232000000001E-2</v>
      </c>
      <c r="G40" s="55"/>
      <c r="H40" s="2">
        <v>1.5125936000000001E-14</v>
      </c>
      <c r="I40" s="55"/>
      <c r="J40" s="55"/>
      <c r="K40" s="4"/>
    </row>
    <row r="41" spans="1:20" x14ac:dyDescent="0.2">
      <c r="D41" s="67"/>
      <c r="E41" s="67"/>
      <c r="F41" s="67"/>
      <c r="G41" s="55"/>
      <c r="H41" s="55"/>
      <c r="I41" s="55"/>
      <c r="J41" s="55"/>
      <c r="K41" s="4"/>
    </row>
    <row r="42" spans="1:20" x14ac:dyDescent="0.2">
      <c r="A42">
        <v>2016</v>
      </c>
      <c r="B42" t="s">
        <v>33</v>
      </c>
      <c r="C42" t="s">
        <v>35</v>
      </c>
      <c r="D42">
        <v>-0.67873645999999999</v>
      </c>
      <c r="E42">
        <v>1.4984027</v>
      </c>
      <c r="F42">
        <v>-0.17409862000000001</v>
      </c>
      <c r="H42">
        <v>8.5220792000000003</v>
      </c>
      <c r="I42" s="55"/>
      <c r="J42" s="55"/>
      <c r="K42" s="4">
        <f>-2*LN(H42) +2*M42</f>
        <v>3.7146793027448233</v>
      </c>
      <c r="L42">
        <v>3</v>
      </c>
      <c r="M42">
        <v>4</v>
      </c>
      <c r="N42">
        <f>1/EXP(-0.5*K42)</f>
        <v>6.4066701038338438</v>
      </c>
      <c r="O42">
        <f>N42/SUM(N$42:N$44)</f>
        <v>0.40482032530305267</v>
      </c>
      <c r="T42" s="4"/>
    </row>
    <row r="43" spans="1:20" ht="17" thickBot="1" x14ac:dyDescent="0.25">
      <c r="A43">
        <v>2016</v>
      </c>
      <c r="B43" t="s">
        <v>33</v>
      </c>
      <c r="C43" t="s">
        <v>34</v>
      </c>
      <c r="D43">
        <v>-3.3655792600000001</v>
      </c>
      <c r="E43">
        <v>-2.0246681999999998</v>
      </c>
      <c r="F43">
        <v>-0.69434187000000003</v>
      </c>
      <c r="H43">
        <v>10.701057</v>
      </c>
      <c r="I43" s="55"/>
      <c r="J43" s="55"/>
      <c r="K43" s="4">
        <f>-2*LN(H43) +2*M43</f>
        <v>3.2593149567286641</v>
      </c>
      <c r="L43">
        <v>3</v>
      </c>
      <c r="M43">
        <v>4</v>
      </c>
      <c r="N43">
        <f t="shared" ref="N43:N44" si="20">1/EXP(-0.5*K43)</f>
        <v>5.1021268303817315</v>
      </c>
      <c r="O43">
        <f>N43/SUM(N$42:N$44)</f>
        <v>0.32238972972505225</v>
      </c>
      <c r="Q43" t="s">
        <v>0</v>
      </c>
      <c r="R43" t="s">
        <v>1</v>
      </c>
      <c r="S43" t="s">
        <v>49</v>
      </c>
    </row>
    <row r="44" spans="1:20" ht="17" thickBot="1" x14ac:dyDescent="0.25">
      <c r="A44" s="3">
        <v>2016</v>
      </c>
      <c r="B44" s="47" t="s">
        <v>33</v>
      </c>
      <c r="C44" s="47" t="s">
        <v>40</v>
      </c>
      <c r="D44" s="47">
        <v>-1.7125243699999999</v>
      </c>
      <c r="E44" s="47">
        <v>8</v>
      </c>
      <c r="F44" s="47">
        <v>-4.5</v>
      </c>
      <c r="G44" s="47"/>
      <c r="H44" s="47">
        <v>12.646767000000001</v>
      </c>
      <c r="I44" s="55"/>
      <c r="J44" s="55"/>
      <c r="K44" s="4">
        <f>-2*LN(H44) +2*M44</f>
        <v>2.9251967812267532</v>
      </c>
      <c r="L44">
        <v>3</v>
      </c>
      <c r="M44">
        <v>4</v>
      </c>
      <c r="N44">
        <f t="shared" si="20"/>
        <v>4.3171626418945053</v>
      </c>
      <c r="O44">
        <f>N44/SUM(N$42:N$44)</f>
        <v>0.27278994497189513</v>
      </c>
      <c r="Q44" s="90" t="s">
        <v>13</v>
      </c>
      <c r="R44" s="24"/>
      <c r="S44" s="91"/>
    </row>
    <row r="45" spans="1:20" ht="17" thickTop="1" x14ac:dyDescent="0.2">
      <c r="A45" s="3">
        <v>2016</v>
      </c>
      <c r="B45" t="s">
        <v>33</v>
      </c>
      <c r="C45" t="s">
        <v>66</v>
      </c>
      <c r="D45">
        <v>-0.56005358999999999</v>
      </c>
      <c r="E45">
        <v>-0.61672048999999995</v>
      </c>
      <c r="F45">
        <v>0.24769446000000001</v>
      </c>
      <c r="G45" s="55"/>
      <c r="H45" s="2">
        <v>3.1176843999999998E-15</v>
      </c>
      <c r="I45" s="55"/>
      <c r="J45" s="55"/>
      <c r="Q45" s="25">
        <f>$O22*D22+$O23*D23+$O24*D24</f>
        <v>-5.8756236175273147</v>
      </c>
      <c r="R45" s="26">
        <f>$O22*E22+$O23*E23+$O24*E24</f>
        <v>1.6227727723454795</v>
      </c>
      <c r="S45" s="92">
        <f>$O22*F22+$O23*F23+$O24*F24</f>
        <v>-1.9200717629237465</v>
      </c>
    </row>
    <row r="46" spans="1:20" x14ac:dyDescent="0.2">
      <c r="A46" s="10"/>
      <c r="D46" s="4"/>
      <c r="E46" s="4"/>
      <c r="F46" s="4"/>
      <c r="G46" s="4"/>
      <c r="Q46" s="25" t="s">
        <v>14</v>
      </c>
      <c r="R46" s="26"/>
      <c r="S46" s="92"/>
    </row>
    <row r="47" spans="1:20" ht="17" thickBot="1" x14ac:dyDescent="0.25">
      <c r="A47" s="10">
        <v>2016</v>
      </c>
      <c r="C47" t="s">
        <v>83</v>
      </c>
      <c r="G47" s="4"/>
      <c r="Q47" s="25">
        <f>$O27*D27+$O28*D28+$O29*D29</f>
        <v>-4.1086645998546469</v>
      </c>
      <c r="R47" s="26">
        <f>$O27*E27+$O28*E28+$O29*E29</f>
        <v>-6.9855901971040071</v>
      </c>
      <c r="S47" s="92">
        <f>$O27*F27+$O28*F28+$O29*F29</f>
        <v>-0.11329783231799295</v>
      </c>
      <c r="T47" s="4"/>
    </row>
    <row r="48" spans="1:20" x14ac:dyDescent="0.2">
      <c r="A48" s="10">
        <v>2016</v>
      </c>
      <c r="C48" s="32" t="s">
        <v>22</v>
      </c>
      <c r="D48" s="33">
        <v>-5.8756236175273147</v>
      </c>
      <c r="E48" s="33">
        <v>1.6227727723454795</v>
      </c>
      <c r="F48" s="33">
        <v>-1.9200717629237465</v>
      </c>
      <c r="G48" s="21"/>
      <c r="H48" s="35">
        <f t="shared" ref="H48:J52" si="21">EXP(D48)</f>
        <v>2.8070431272900456E-3</v>
      </c>
      <c r="I48" s="35">
        <f t="shared" si="21"/>
        <v>5.0671208283712197</v>
      </c>
      <c r="J48" s="99">
        <f t="shared" si="21"/>
        <v>0.14659644156360391</v>
      </c>
      <c r="Q48" s="25" t="s">
        <v>46</v>
      </c>
      <c r="R48" s="26"/>
      <c r="S48" s="92"/>
    </row>
    <row r="49" spans="1:20" x14ac:dyDescent="0.2">
      <c r="A49" s="10">
        <v>2016</v>
      </c>
      <c r="C49" s="22" t="s">
        <v>23</v>
      </c>
      <c r="D49" s="18">
        <v>-2.0678911554874588</v>
      </c>
      <c r="E49" s="18">
        <v>1.7489099170260598</v>
      </c>
      <c r="F49" s="18">
        <v>-0.51210022304811054</v>
      </c>
      <c r="G49" s="13"/>
      <c r="H49" s="36">
        <f t="shared" si="21"/>
        <v>0.12645216868398396</v>
      </c>
      <c r="I49" s="36">
        <f t="shared" si="21"/>
        <v>5.748333099407013</v>
      </c>
      <c r="J49" s="100">
        <f t="shared" si="21"/>
        <v>0.59923572760472121</v>
      </c>
      <c r="Q49" s="25">
        <f>$O32*D32+$O33*D33+$O34*D34</f>
        <v>-2.0678911554874588</v>
      </c>
      <c r="R49" s="26">
        <f>$O32*E32+$O33*E33+$O34*E34</f>
        <v>1.7489099170260598</v>
      </c>
      <c r="S49" s="92">
        <f>$O32*F32+$O33*F33+$O34*F34</f>
        <v>-0.51210022304811054</v>
      </c>
    </row>
    <row r="50" spans="1:20" x14ac:dyDescent="0.2">
      <c r="A50" s="10">
        <v>2016</v>
      </c>
      <c r="C50" s="22" t="s">
        <v>24</v>
      </c>
      <c r="D50" s="34">
        <v>-1.225702456725124</v>
      </c>
      <c r="E50" s="34">
        <v>1.3530682692346219</v>
      </c>
      <c r="F50" s="34">
        <v>-2.0053204205467159</v>
      </c>
      <c r="H50" s="36">
        <f t="shared" si="21"/>
        <v>0.2935514207111164</v>
      </c>
      <c r="I50" s="36">
        <f t="shared" si="21"/>
        <v>3.869279326797026</v>
      </c>
      <c r="J50" s="100">
        <f t="shared" si="21"/>
        <v>0.13461715468194085</v>
      </c>
      <c r="Q50" s="25" t="s">
        <v>47</v>
      </c>
      <c r="R50" s="27"/>
      <c r="S50" s="94"/>
    </row>
    <row r="51" spans="1:20" x14ac:dyDescent="0.2">
      <c r="A51" s="10">
        <v>2016</v>
      </c>
      <c r="C51" s="22" t="s">
        <v>25</v>
      </c>
      <c r="D51" s="18">
        <v>-1.8269539311872129</v>
      </c>
      <c r="E51" s="18">
        <v>2.1361711944432256</v>
      </c>
      <c r="F51" s="18">
        <v>-1.521882100162828</v>
      </c>
      <c r="H51" s="36">
        <f t="shared" si="21"/>
        <v>0.16090294349879458</v>
      </c>
      <c r="I51" s="36">
        <f t="shared" si="21"/>
        <v>8.4669571552517855</v>
      </c>
      <c r="J51" s="100">
        <f t="shared" si="21"/>
        <v>0.21830063640293024</v>
      </c>
      <c r="Q51" s="25">
        <f>$O37*D37+ $O38*D38+$O39*D39</f>
        <v>-1.225702456725124</v>
      </c>
      <c r="R51" s="26">
        <f t="shared" ref="R51:S51" si="22">$O37*E37+ $O38*E38+$O39*E39</f>
        <v>1.3530682692346219</v>
      </c>
      <c r="S51" s="92">
        <f t="shared" si="22"/>
        <v>-2.0053204205467159</v>
      </c>
    </row>
    <row r="52" spans="1:20" x14ac:dyDescent="0.2">
      <c r="A52" s="10">
        <v>2016</v>
      </c>
      <c r="C52" s="22" t="s">
        <v>26</v>
      </c>
      <c r="D52" s="18">
        <v>-4.1086645998546469</v>
      </c>
      <c r="E52" s="18">
        <v>-6.9855901971040071</v>
      </c>
      <c r="F52" s="18">
        <v>-0.11329783231799295</v>
      </c>
      <c r="H52" s="36">
        <f t="shared" si="21"/>
        <v>1.6429700107233658E-2</v>
      </c>
      <c r="I52" s="36">
        <f t="shared" si="21"/>
        <v>9.2511713401254763E-4</v>
      </c>
      <c r="J52" s="100">
        <f t="shared" si="21"/>
        <v>0.892884690593722</v>
      </c>
      <c r="Q52" s="25" t="s">
        <v>48</v>
      </c>
      <c r="R52" s="27"/>
      <c r="S52" s="94"/>
    </row>
    <row r="53" spans="1:20" ht="17" thickBot="1" x14ac:dyDescent="0.25">
      <c r="A53" s="10">
        <v>2016</v>
      </c>
      <c r="C53" s="22"/>
      <c r="D53" s="17"/>
      <c r="E53" s="17"/>
      <c r="F53" s="17"/>
      <c r="H53" s="37"/>
      <c r="I53" s="37"/>
      <c r="J53" s="101"/>
      <c r="Q53" s="95">
        <f>$O42*D42+$O43*D43+$O44*D44</f>
        <v>-1.8269539311872129</v>
      </c>
      <c r="R53" s="28">
        <f>$O42*E42+$O43*E43+$O44*E44</f>
        <v>2.1361711944432256</v>
      </c>
      <c r="S53" s="96">
        <f>$O42*F42+$O43*F43+$O44*F44</f>
        <v>-1.521882100162828</v>
      </c>
      <c r="T53" s="4"/>
    </row>
    <row r="54" spans="1:20" x14ac:dyDescent="0.2">
      <c r="A54" s="10">
        <v>2016</v>
      </c>
      <c r="C54" s="22" t="s">
        <v>5</v>
      </c>
      <c r="D54" s="18">
        <f>AVERAGE(D48:D52)</f>
        <v>-3.0209671521563513</v>
      </c>
      <c r="E54" s="18">
        <f t="shared" ref="E54:F54" si="23">AVERAGE(E48:E52)</f>
        <v>-2.4933608810924036E-2</v>
      </c>
      <c r="F54" s="18">
        <f t="shared" si="23"/>
        <v>-1.2145344677998786</v>
      </c>
      <c r="G54" t="s">
        <v>41</v>
      </c>
      <c r="H54" s="36">
        <f>AVERAGE(H48:H52)</f>
        <v>0.12002865522568371</v>
      </c>
      <c r="I54" s="36">
        <f t="shared" ref="I54:J54" si="24">AVERAGE(I48:I52)</f>
        <v>4.6305231053922116</v>
      </c>
      <c r="J54" s="100">
        <f t="shared" si="24"/>
        <v>0.39832693016938364</v>
      </c>
    </row>
    <row r="55" spans="1:20" x14ac:dyDescent="0.2">
      <c r="A55" s="10">
        <v>2016</v>
      </c>
      <c r="C55" s="22" t="s">
        <v>6</v>
      </c>
      <c r="D55" s="18">
        <f>STDEV(D48:D52)</f>
        <v>1.9293228104020663</v>
      </c>
      <c r="E55" s="18">
        <f t="shared" ref="E55:F55" si="25">STDEV(E48:E52)</f>
        <v>3.901328634559976</v>
      </c>
      <c r="F55" s="18">
        <f t="shared" si="25"/>
        <v>0.85494500707925492</v>
      </c>
      <c r="G55" t="s">
        <v>42</v>
      </c>
      <c r="H55" s="36">
        <f>STDEV(H48:H52)</f>
        <v>0.1186336471593069</v>
      </c>
      <c r="I55" s="36">
        <f t="shared" ref="I55:J55" si="26">STDEV(I48:I52)</f>
        <v>3.0891346926237282</v>
      </c>
      <c r="J55" s="100">
        <f t="shared" si="26"/>
        <v>0.33551165192563664</v>
      </c>
    </row>
    <row r="56" spans="1:20" ht="17" thickBot="1" x14ac:dyDescent="0.25">
      <c r="A56">
        <v>2016</v>
      </c>
      <c r="C56" s="23" t="s">
        <v>27</v>
      </c>
      <c r="D56" s="19">
        <f>SQRT(EXP(D55^2)-1)</f>
        <v>6.3528618254679161</v>
      </c>
      <c r="E56" s="19">
        <f t="shared" ref="E56:F56" si="27">SQRT(EXP(E55^2)-1)</f>
        <v>2018.6463352998744</v>
      </c>
      <c r="F56" s="19">
        <f t="shared" si="27"/>
        <v>1.0377925297825692</v>
      </c>
      <c r="G56" s="15" t="s">
        <v>27</v>
      </c>
      <c r="H56" s="38">
        <f>H55/H54</f>
        <v>0.98837770810850256</v>
      </c>
      <c r="I56" s="38">
        <f t="shared" ref="I56:J56" si="28">I55/I54</f>
        <v>0.66712434476926652</v>
      </c>
      <c r="J56" s="102">
        <f t="shared" si="28"/>
        <v>0.84230220583620707</v>
      </c>
    </row>
    <row r="58" spans="1:20" ht="17" thickBot="1" x14ac:dyDescent="0.25">
      <c r="C58" t="s">
        <v>84</v>
      </c>
      <c r="G58" s="4"/>
      <c r="N58" t="s">
        <v>71</v>
      </c>
      <c r="O58" t="s">
        <v>72</v>
      </c>
      <c r="P58" t="s">
        <v>76</v>
      </c>
      <c r="Q58" t="s">
        <v>77</v>
      </c>
    </row>
    <row r="59" spans="1:20" x14ac:dyDescent="0.2">
      <c r="C59" s="32" t="s">
        <v>22</v>
      </c>
      <c r="D59" s="33">
        <v>-5.7206326000000001</v>
      </c>
      <c r="E59" s="33">
        <v>1.4665433999999999</v>
      </c>
      <c r="F59" s="33">
        <v>-1.5767515999999999</v>
      </c>
      <c r="G59" s="97">
        <f>H25</f>
        <v>1.0115757000000001E-17</v>
      </c>
      <c r="H59" s="35">
        <f t="shared" ref="H59:J63" si="29">EXP(D59)</f>
        <v>3.2776368133302721E-3</v>
      </c>
      <c r="I59" s="35">
        <f t="shared" si="29"/>
        <v>4.3342275274753881</v>
      </c>
      <c r="J59" s="99">
        <f t="shared" si="29"/>
        <v>0.20664527562674584</v>
      </c>
      <c r="N59" s="71">
        <v>65.319000000000003</v>
      </c>
      <c r="O59" s="64">
        <v>528.13400000000001</v>
      </c>
      <c r="P59">
        <v>7.7999999999999996E-3</v>
      </c>
      <c r="Q59" s="43">
        <f>(O59/701.7-P59*24)*701.7</f>
        <v>396.77576000000005</v>
      </c>
    </row>
    <row r="60" spans="1:20" x14ac:dyDescent="0.2">
      <c r="C60" s="22" t="s">
        <v>23</v>
      </c>
      <c r="D60" s="18">
        <v>-1.0857303389999999</v>
      </c>
      <c r="E60" s="18">
        <v>0.351398669</v>
      </c>
      <c r="F60" s="18">
        <v>1.4523948E-2</v>
      </c>
      <c r="G60" s="98">
        <f>H35</f>
        <v>7.4281504000000001E-17</v>
      </c>
      <c r="H60" s="36">
        <f t="shared" si="29"/>
        <v>0.33765509313794051</v>
      </c>
      <c r="I60" s="36">
        <f t="shared" si="29"/>
        <v>1.4210537430729087</v>
      </c>
      <c r="J60" s="100">
        <f t="shared" si="29"/>
        <v>1.0146299330180883</v>
      </c>
      <c r="N60" s="30">
        <v>50.683999999999997</v>
      </c>
      <c r="O60" s="65">
        <v>13940.182000000001</v>
      </c>
      <c r="P60">
        <v>1.9199999999999998E-2</v>
      </c>
      <c r="Q60" s="44">
        <f t="shared" ref="Q60:Q63" si="30">(O60/701.7-P60*24)*701.7</f>
        <v>13616.838640000002</v>
      </c>
    </row>
    <row r="61" spans="1:20" x14ac:dyDescent="0.2">
      <c r="C61" s="22" t="s">
        <v>24</v>
      </c>
      <c r="D61" s="34">
        <v>6.2736406999999994E-2</v>
      </c>
      <c r="E61" s="34">
        <v>2.4999769989999998</v>
      </c>
      <c r="F61" s="34">
        <v>7.9344232000000001E-2</v>
      </c>
      <c r="G61" s="2">
        <f>H40</f>
        <v>1.5125936000000001E-14</v>
      </c>
      <c r="H61" s="36">
        <f t="shared" si="29"/>
        <v>1.0647461426081297</v>
      </c>
      <c r="I61" s="36">
        <f t="shared" si="29"/>
        <v>12.182213754382406</v>
      </c>
      <c r="J61" s="100">
        <f t="shared" si="29"/>
        <v>1.0825769155541305</v>
      </c>
      <c r="N61" s="30">
        <v>52.216000000000001</v>
      </c>
      <c r="O61" s="65">
        <v>34370.504999999997</v>
      </c>
      <c r="P61">
        <v>3.5999999999999997E-2</v>
      </c>
      <c r="Q61" s="44">
        <f t="shared" si="30"/>
        <v>33764.236199999999</v>
      </c>
    </row>
    <row r="62" spans="1:20" x14ac:dyDescent="0.2">
      <c r="C62" s="22" t="s">
        <v>25</v>
      </c>
      <c r="D62" s="18">
        <v>-0.56005358999999999</v>
      </c>
      <c r="E62" s="18">
        <v>-0.61672048999999995</v>
      </c>
      <c r="F62" s="18">
        <v>0.24769446000000001</v>
      </c>
      <c r="G62" s="2">
        <f>H45</f>
        <v>3.1176843999999998E-15</v>
      </c>
      <c r="H62" s="36">
        <f t="shared" si="29"/>
        <v>0.57117845357529284</v>
      </c>
      <c r="I62" s="36">
        <f t="shared" si="29"/>
        <v>0.53971152776837672</v>
      </c>
      <c r="J62" s="100">
        <f t="shared" si="29"/>
        <v>1.2810684547353954</v>
      </c>
      <c r="N62" s="30">
        <v>42.101999999999997</v>
      </c>
      <c r="O62" s="65">
        <v>16120.811</v>
      </c>
      <c r="P62">
        <v>5.0200000000000002E-2</v>
      </c>
      <c r="Q62" s="44">
        <f t="shared" si="30"/>
        <v>15275.402840000001</v>
      </c>
    </row>
    <row r="63" spans="1:20" ht="17" thickBot="1" x14ac:dyDescent="0.25">
      <c r="C63" s="22" t="s">
        <v>26</v>
      </c>
      <c r="D63" s="18">
        <v>-5.4448318999999996</v>
      </c>
      <c r="E63" s="18">
        <v>-3.9105216</v>
      </c>
      <c r="F63" s="18">
        <v>-2.1930597000000001</v>
      </c>
      <c r="G63" s="2">
        <f>H30</f>
        <v>2.1263852999999999E-21</v>
      </c>
      <c r="H63" s="36">
        <f t="shared" si="29"/>
        <v>4.3185658975477019E-3</v>
      </c>
      <c r="I63" s="36">
        <f t="shared" si="29"/>
        <v>2.0030050662031406E-2</v>
      </c>
      <c r="J63" s="100">
        <f t="shared" si="29"/>
        <v>0.11157484027679791</v>
      </c>
      <c r="N63" s="72">
        <v>45.817999999999998</v>
      </c>
      <c r="O63" s="66">
        <v>1834.12</v>
      </c>
      <c r="P63">
        <v>8.1699999999999995E-2</v>
      </c>
      <c r="Q63" s="45">
        <f t="shared" si="30"/>
        <v>458.22663999999986</v>
      </c>
    </row>
    <row r="64" spans="1:20" x14ac:dyDescent="0.2">
      <c r="C64" s="22"/>
      <c r="D64" s="17"/>
      <c r="E64" s="17"/>
      <c r="F64" s="17"/>
      <c r="G64" t="s">
        <v>85</v>
      </c>
      <c r="H64" s="37"/>
      <c r="I64" s="37"/>
      <c r="J64" s="101"/>
      <c r="M64" t="s">
        <v>41</v>
      </c>
      <c r="N64" s="69">
        <f>AVERAGE(N59:N63)</f>
        <v>51.227800000000002</v>
      </c>
      <c r="O64" s="69">
        <f>AVERAGE(O59:O63)</f>
        <v>13358.750399999999</v>
      </c>
      <c r="Q64" s="69">
        <f>AVERAGE(Q59:Q63)</f>
        <v>12702.296016000002</v>
      </c>
    </row>
    <row r="65" spans="3:17" x14ac:dyDescent="0.2">
      <c r="C65" s="22" t="s">
        <v>5</v>
      </c>
      <c r="D65" s="18">
        <f>AVERAGE(D59:D63)</f>
        <v>-2.5497024044000001</v>
      </c>
      <c r="E65" s="18">
        <f t="shared" ref="E65:F65" si="31">AVERAGE(E59:E63)</f>
        <v>-4.1864604399999991E-2</v>
      </c>
      <c r="F65" s="18">
        <f t="shared" si="31"/>
        <v>-0.68564973200000012</v>
      </c>
      <c r="G65">
        <f>GEOMEAN(G59:G63)</f>
        <v>3.7619679326366655E-17</v>
      </c>
      <c r="H65" s="36">
        <f>AVERAGE(H59:H63)</f>
        <v>0.39623517840644823</v>
      </c>
      <c r="I65" s="36">
        <f t="shared" ref="I65:J65" si="32">AVERAGE(I59:I63)</f>
        <v>3.6994473206722227</v>
      </c>
      <c r="J65" s="100">
        <f t="shared" si="32"/>
        <v>0.73929908384223164</v>
      </c>
      <c r="M65" t="s">
        <v>42</v>
      </c>
      <c r="N65" s="69">
        <f>STDEV(N59:N63)</f>
        <v>8.8371423095930854</v>
      </c>
      <c r="O65" s="69">
        <f>STDEV(O59:O63)</f>
        <v>13664.76029697123</v>
      </c>
      <c r="Q65" s="69">
        <f>STDEV(Q59:Q63)</f>
        <v>13715.006880314982</v>
      </c>
    </row>
    <row r="66" spans="3:17" x14ac:dyDescent="0.2">
      <c r="C66" s="22" t="s">
        <v>6</v>
      </c>
      <c r="D66" s="18">
        <f>STDEV(D59:D63)</f>
        <v>2.8001484897182181</v>
      </c>
      <c r="E66" s="18">
        <f t="shared" ref="E66:F66" si="33">STDEV(E59:E63)</f>
        <v>2.4590585437079437</v>
      </c>
      <c r="F66" s="18">
        <f t="shared" si="33"/>
        <v>1.1194795307016736</v>
      </c>
      <c r="G66" t="s">
        <v>42</v>
      </c>
      <c r="H66" s="36">
        <f>STDEV(H59:H63)</f>
        <v>0.44411652351328029</v>
      </c>
      <c r="I66" s="36">
        <f t="shared" ref="I66:J66" si="34">STDEV(I59:I63)</f>
        <v>5.0267631559006736</v>
      </c>
      <c r="J66" s="100">
        <f t="shared" si="34"/>
        <v>0.53965697504455334</v>
      </c>
      <c r="M66" t="s">
        <v>73</v>
      </c>
      <c r="N66" s="68">
        <f>N65/N64</f>
        <v>0.17250676994899419</v>
      </c>
      <c r="O66" s="68">
        <f>O65/O64</f>
        <v>1.0229070749739611</v>
      </c>
      <c r="Q66" s="68">
        <f>Q65/Q64</f>
        <v>1.0797265992730254</v>
      </c>
    </row>
    <row r="67" spans="3:17" ht="17" thickBot="1" x14ac:dyDescent="0.25">
      <c r="C67" s="23" t="s">
        <v>27</v>
      </c>
      <c r="D67" s="19">
        <f>SQRT(EXP(D66^2)-1)</f>
        <v>50.411487345989912</v>
      </c>
      <c r="E67" s="19">
        <f t="shared" ref="E67:F67" si="35">SQRT(EXP(E66^2)-1)</f>
        <v>20.538487198361658</v>
      </c>
      <c r="F67" s="19">
        <f t="shared" si="35"/>
        <v>1.5816606678119469</v>
      </c>
      <c r="G67" s="15" t="s">
        <v>27</v>
      </c>
      <c r="H67" s="38">
        <f>H66/H65</f>
        <v>1.1208407221675722</v>
      </c>
      <c r="I67" s="38">
        <f t="shared" ref="I67:J67" si="36">I66/I65</f>
        <v>1.3587876026268879</v>
      </c>
      <c r="J67" s="102">
        <f t="shared" si="36"/>
        <v>0.72995758663717969</v>
      </c>
    </row>
    <row r="68" spans="3:17" ht="17" thickBot="1" x14ac:dyDescent="0.25"/>
    <row r="69" spans="3:17" x14ac:dyDescent="0.2">
      <c r="N69" s="7">
        <f>LN(N59)</f>
        <v>4.179282958738292</v>
      </c>
      <c r="O69" s="70">
        <f>LN(O59)</f>
        <v>6.269350039386353</v>
      </c>
    </row>
    <row r="70" spans="3:17" x14ac:dyDescent="0.2">
      <c r="N70" s="10">
        <f t="shared" ref="N70:O73" si="37">LN(N60)</f>
        <v>3.9256102789366616</v>
      </c>
      <c r="O70" s="9">
        <f t="shared" si="37"/>
        <v>9.5425307401833752</v>
      </c>
    </row>
    <row r="71" spans="3:17" x14ac:dyDescent="0.2">
      <c r="N71" s="10">
        <f t="shared" si="37"/>
        <v>3.9553889613329165</v>
      </c>
      <c r="O71" s="9">
        <f t="shared" si="37"/>
        <v>10.444954062782198</v>
      </c>
    </row>
    <row r="72" spans="3:17" x14ac:dyDescent="0.2">
      <c r="N72" s="10">
        <f t="shared" si="37"/>
        <v>3.7400952454982064</v>
      </c>
      <c r="O72" s="9">
        <f t="shared" si="37"/>
        <v>9.6878663249688017</v>
      </c>
    </row>
    <row r="73" spans="3:17" ht="17" thickBot="1" x14ac:dyDescent="0.25">
      <c r="N73" s="14">
        <f t="shared" si="37"/>
        <v>3.8246770270111563</v>
      </c>
      <c r="O73" s="16">
        <f t="shared" si="37"/>
        <v>7.5143200814283651</v>
      </c>
    </row>
    <row r="74" spans="3:17" x14ac:dyDescent="0.2">
      <c r="M74" t="s">
        <v>5</v>
      </c>
      <c r="N74" s="7">
        <f>AVERAGE(N69:N73)</f>
        <v>3.9250108943034467</v>
      </c>
      <c r="O74" s="43">
        <f>AVERAGE(O69:O73)</f>
        <v>8.6918042497498185</v>
      </c>
    </row>
    <row r="75" spans="3:17" x14ac:dyDescent="0.2">
      <c r="M75" t="s">
        <v>6</v>
      </c>
      <c r="N75" s="10">
        <f>STDEV(N69:N73)</f>
        <v>0.1657091963872506</v>
      </c>
      <c r="O75" s="44">
        <f>STDEV(O69:O73)</f>
        <v>1.7352350600210988</v>
      </c>
    </row>
    <row r="76" spans="3:17" ht="17" thickBot="1" x14ac:dyDescent="0.25">
      <c r="M76" t="s">
        <v>27</v>
      </c>
      <c r="N76" s="14">
        <f>SQRT(EXP(N75^2)-1)</f>
        <v>0.16685330552186056</v>
      </c>
      <c r="O76" s="16">
        <f>SQRT(EXP(O75^2)-1)</f>
        <v>4.3941465937149919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9DFD4-7BC1-1946-A50E-8EE152FA36BA}">
  <sheetPr codeName="Sheet13">
    <tabColor theme="5" tint="0.39997558519241921"/>
  </sheetPr>
  <dimension ref="A1:T76"/>
  <sheetViews>
    <sheetView topLeftCell="A36" workbookViewId="0">
      <selection activeCell="G59" sqref="G59:G65"/>
    </sheetView>
  </sheetViews>
  <sheetFormatPr baseColWidth="10" defaultRowHeight="16" x14ac:dyDescent="0.2"/>
  <cols>
    <col min="4" max="4" width="11.1640625" bestFit="1" customWidth="1"/>
    <col min="5" max="5" width="11.33203125" customWidth="1"/>
    <col min="6" max="6" width="10" customWidth="1"/>
    <col min="7" max="7" width="9.1640625" customWidth="1"/>
    <col min="9" max="9" width="12.1640625" bestFit="1" customWidth="1"/>
    <col min="11" max="11" width="9.83203125" customWidth="1"/>
    <col min="12" max="12" width="6.1640625" customWidth="1"/>
    <col min="13" max="13" width="13.33203125" bestFit="1" customWidth="1"/>
    <col min="14" max="14" width="12.1640625" bestFit="1" customWidth="1"/>
    <col min="15" max="15" width="11.1640625" customWidth="1"/>
    <col min="16" max="16" width="13.5" bestFit="1" customWidth="1"/>
    <col min="17" max="17" width="13" bestFit="1" customWidth="1"/>
    <col min="18" max="18" width="12.33203125" bestFit="1" customWidth="1"/>
    <col min="19" max="19" width="12" bestFit="1" customWidth="1"/>
  </cols>
  <sheetData>
    <row r="1" spans="1:20" ht="17" thickBot="1" x14ac:dyDescent="0.25">
      <c r="A1" s="7" t="s">
        <v>55</v>
      </c>
      <c r="B1" s="8" t="s">
        <v>11</v>
      </c>
      <c r="C1" s="8" t="s">
        <v>10</v>
      </c>
      <c r="D1" s="8" t="s">
        <v>0</v>
      </c>
      <c r="E1" s="8" t="s">
        <v>1</v>
      </c>
      <c r="F1" s="8" t="s">
        <v>2</v>
      </c>
      <c r="G1" s="8" t="s">
        <v>7</v>
      </c>
      <c r="H1" s="8" t="s">
        <v>3</v>
      </c>
      <c r="I1" s="8" t="s">
        <v>16</v>
      </c>
      <c r="J1" s="8" t="s">
        <v>9</v>
      </c>
      <c r="K1" s="8" t="s">
        <v>44</v>
      </c>
      <c r="L1" s="8" t="s">
        <v>37</v>
      </c>
      <c r="M1" s="8" t="s">
        <v>38</v>
      </c>
      <c r="N1" s="8" t="s">
        <v>17</v>
      </c>
      <c r="O1" s="8" t="s">
        <v>15</v>
      </c>
      <c r="P1" s="8" t="s">
        <v>60</v>
      </c>
      <c r="Q1" t="s">
        <v>0</v>
      </c>
      <c r="R1" t="s">
        <v>1</v>
      </c>
      <c r="S1" t="s">
        <v>2</v>
      </c>
      <c r="T1" t="s">
        <v>7</v>
      </c>
    </row>
    <row r="2" spans="1:20" x14ac:dyDescent="0.2">
      <c r="A2">
        <v>2019</v>
      </c>
      <c r="B2" t="s">
        <v>12</v>
      </c>
      <c r="C2" t="s">
        <v>56</v>
      </c>
      <c r="D2">
        <v>-6.7857000000000003</v>
      </c>
      <c r="E2">
        <v>-4.4560000000000004</v>
      </c>
      <c r="F2">
        <v>-5.6684000000000001</v>
      </c>
      <c r="H2">
        <v>0.59978480000000001</v>
      </c>
      <c r="K2" s="4">
        <f t="shared" ref="K2:K9" si="0">-2*LN(H2/L2) +2*M2</f>
        <v>11.992182009113861</v>
      </c>
      <c r="L2">
        <v>12</v>
      </c>
      <c r="M2">
        <v>3</v>
      </c>
      <c r="N2">
        <f>1/EXP(-0.5*K2)</f>
        <v>401.8548704106073</v>
      </c>
      <c r="O2">
        <f>N2/SUM(N$2:N$9)</f>
        <v>0.12307742787030293</v>
      </c>
      <c r="P2" s="43">
        <f>N2/(SUM(N$2:N$5))</f>
        <v>0.22338719516324351</v>
      </c>
      <c r="Q2" s="4">
        <f>$O2*D2+$O3*D3+$O4*D4+$O5*D5+$O6*D6+$O7*D7+$O8*D8+$O9*D9</f>
        <v>-5.5931154446220885</v>
      </c>
      <c r="R2" s="4">
        <f>$O2*E2+$O3*E3+$O4*E4+$O5*E5+$O6*E6+$O7*E7+$O8*E8+$O9*E9</f>
        <v>-5.2517088409689894</v>
      </c>
      <c r="S2" s="4">
        <f>$O2*F2+$O3*F3+$O4*F4+$O5*F5+$O6*F6+$O7*F7+$O8*F8+$O9*F9</f>
        <v>-1.3092388989278505</v>
      </c>
      <c r="T2" s="4">
        <v>0.5</v>
      </c>
    </row>
    <row r="3" spans="1:20" x14ac:dyDescent="0.2">
      <c r="A3">
        <v>2019</v>
      </c>
      <c r="B3" t="s">
        <v>12</v>
      </c>
      <c r="C3" t="s">
        <v>57</v>
      </c>
      <c r="D3">
        <v>-4.8693</v>
      </c>
      <c r="E3">
        <v>-6.6997</v>
      </c>
      <c r="F3">
        <v>-0.34039999999999998</v>
      </c>
      <c r="H3">
        <v>0.41277979999999997</v>
      </c>
      <c r="K3" s="4">
        <f t="shared" si="0"/>
        <v>12.739495299817248</v>
      </c>
      <c r="L3">
        <v>12</v>
      </c>
      <c r="M3">
        <v>3</v>
      </c>
      <c r="N3">
        <f t="shared" ref="N3:N5" si="1">1/EXP(-0.5*K3)</f>
        <v>583.91046043980839</v>
      </c>
      <c r="O3">
        <f t="shared" ref="O3:O9" si="2">N3/SUM(N$2:N$9)</f>
        <v>0.17883619900902145</v>
      </c>
      <c r="P3" s="44">
        <f t="shared" ref="P3:P4" si="3">N3/(SUM(N$2:N$5))</f>
        <v>0.32459011844462105</v>
      </c>
    </row>
    <row r="4" spans="1:20" x14ac:dyDescent="0.2">
      <c r="A4">
        <v>2019</v>
      </c>
      <c r="B4" t="s">
        <v>12</v>
      </c>
      <c r="C4" t="s">
        <v>58</v>
      </c>
      <c r="D4">
        <v>-6.5670609999999998</v>
      </c>
      <c r="E4">
        <v>-2.3273229999999998</v>
      </c>
      <c r="F4">
        <v>-5.0941590000000003</v>
      </c>
      <c r="H4">
        <v>0.57832629999999996</v>
      </c>
      <c r="K4" s="4">
        <f t="shared" si="0"/>
        <v>12.065047373029046</v>
      </c>
      <c r="L4">
        <v>12</v>
      </c>
      <c r="M4">
        <v>3</v>
      </c>
      <c r="N4">
        <f t="shared" si="1"/>
        <v>416.76548875306548</v>
      </c>
      <c r="O4">
        <f t="shared" si="2"/>
        <v>0.12764415254797171</v>
      </c>
      <c r="P4" s="44">
        <f t="shared" si="3"/>
        <v>0.23167586217944255</v>
      </c>
      <c r="Q4" s="4">
        <f>$P2*D2+$P3*D3+$P4*D4+$P5*D5</f>
        <v>-6.655407860663642</v>
      </c>
      <c r="R4" s="4">
        <f t="shared" ref="R4:S4" si="4">$P2*E2+$P3*E3+$P4*E4+$P5*E5</f>
        <v>-5.253004171220014</v>
      </c>
      <c r="S4" s="4">
        <f t="shared" si="4"/>
        <v>-4.140696965497197</v>
      </c>
    </row>
    <row r="5" spans="1:20" ht="17" thickBot="1" x14ac:dyDescent="0.25">
      <c r="A5">
        <v>2019</v>
      </c>
      <c r="B5" t="s">
        <v>12</v>
      </c>
      <c r="C5" t="s">
        <v>68</v>
      </c>
      <c r="D5">
        <v>-9.2472999999999992</v>
      </c>
      <c r="E5">
        <v>-7.0060000000000002</v>
      </c>
      <c r="F5">
        <v>-7.1875999999999998</v>
      </c>
      <c r="H5">
        <v>0.60806070000000001</v>
      </c>
      <c r="K5" s="4">
        <f t="shared" si="0"/>
        <v>11.964774432521779</v>
      </c>
      <c r="L5">
        <v>12</v>
      </c>
      <c r="M5">
        <v>3</v>
      </c>
      <c r="N5">
        <f t="shared" si="1"/>
        <v>396.38549749762166</v>
      </c>
      <c r="O5">
        <f t="shared" si="2"/>
        <v>0.12140230483519833</v>
      </c>
      <c r="P5" s="45">
        <f>N5/(SUM(N$2:N$5))</f>
        <v>0.22034682421269292</v>
      </c>
      <c r="Q5" s="4">
        <f>$P6*D6+$P7*D7+$P8*D8+$P9*D9</f>
        <v>-4.2897107838306443</v>
      </c>
      <c r="R5" s="4">
        <f t="shared" ref="R5:S5" si="5">$P6*E6+$P7*E7+$P8*E8+$P9*E9</f>
        <v>-5.2501195050564355</v>
      </c>
      <c r="S5" s="4">
        <f t="shared" si="5"/>
        <v>2.1648851605793782</v>
      </c>
    </row>
    <row r="6" spans="1:20" x14ac:dyDescent="0.2">
      <c r="A6">
        <v>2019</v>
      </c>
      <c r="B6" t="s">
        <v>12</v>
      </c>
      <c r="C6" t="s">
        <v>52</v>
      </c>
      <c r="D6">
        <v>-2.6738601158337199</v>
      </c>
      <c r="E6">
        <v>-2.77039127791164</v>
      </c>
      <c r="F6">
        <v>-0.71388407010215904</v>
      </c>
      <c r="H6">
        <v>2.3725890000000001</v>
      </c>
      <c r="K6" s="4">
        <f t="shared" si="0"/>
        <v>9.2418497716357919</v>
      </c>
      <c r="L6">
        <v>12</v>
      </c>
      <c r="M6">
        <v>3</v>
      </c>
      <c r="N6">
        <f>1/EXP(-0.5*K6)</f>
        <v>101.58794594354605</v>
      </c>
      <c r="O6">
        <f t="shared" si="2"/>
        <v>3.1113678121117504E-2</v>
      </c>
      <c r="P6" s="43">
        <f>N6/SUM(N$6:N$9)</f>
        <v>6.9289337162858289E-2</v>
      </c>
    </row>
    <row r="7" spans="1:20" x14ac:dyDescent="0.2">
      <c r="A7">
        <v>2019</v>
      </c>
      <c r="B7" t="s">
        <v>12</v>
      </c>
      <c r="C7" t="s">
        <v>50</v>
      </c>
      <c r="D7">
        <v>-4.8379240078732799</v>
      </c>
      <c r="E7">
        <v>-6.9942595333594797</v>
      </c>
      <c r="F7">
        <v>1.7741957480052799</v>
      </c>
      <c r="H7">
        <v>0.38340540000000001</v>
      </c>
      <c r="K7" s="4">
        <f t="shared" si="0"/>
        <v>12.887138027501473</v>
      </c>
      <c r="L7">
        <v>12</v>
      </c>
      <c r="M7">
        <v>3</v>
      </c>
      <c r="N7">
        <f>1/EXP(-0.5*K7)</f>
        <v>628.64644858484519</v>
      </c>
      <c r="O7">
        <f t="shared" si="2"/>
        <v>0.19253763890572242</v>
      </c>
      <c r="P7" s="44">
        <f t="shared" ref="P7:P9" si="6">N7/SUM(N$6:N$9)</f>
        <v>0.42877622268723603</v>
      </c>
    </row>
    <row r="8" spans="1:20" x14ac:dyDescent="0.2">
      <c r="A8">
        <v>2019</v>
      </c>
      <c r="B8" t="s">
        <v>45</v>
      </c>
      <c r="C8" t="s">
        <v>51</v>
      </c>
      <c r="D8">
        <v>-4.4847965879267999</v>
      </c>
      <c r="E8">
        <v>-4.9861389453548899</v>
      </c>
      <c r="F8">
        <v>3.4659152553201298</v>
      </c>
      <c r="H8">
        <v>0.39805659999999998</v>
      </c>
      <c r="K8" s="4">
        <f t="shared" si="0"/>
        <v>12.812135445082914</v>
      </c>
      <c r="L8">
        <v>12</v>
      </c>
      <c r="M8">
        <v>3</v>
      </c>
      <c r="N8">
        <f>1/EXP(-0.5*K8)</f>
        <v>605.50796815893034</v>
      </c>
      <c r="O8">
        <f t="shared" si="2"/>
        <v>0.18545093953901048</v>
      </c>
      <c r="P8" s="44">
        <f t="shared" si="6"/>
        <v>0.41299433088130899</v>
      </c>
    </row>
    <row r="9" spans="1:20" ht="17" thickBot="1" x14ac:dyDescent="0.25">
      <c r="A9">
        <v>2019</v>
      </c>
      <c r="B9" t="s">
        <v>12</v>
      </c>
      <c r="C9" t="s">
        <v>53</v>
      </c>
      <c r="D9">
        <v>-1.9997551440800301</v>
      </c>
      <c r="E9">
        <v>6.5629442613580695E-4</v>
      </c>
      <c r="F9">
        <v>0.24975696444310599</v>
      </c>
      <c r="H9">
        <v>1.8483799999999999</v>
      </c>
      <c r="K9" s="4">
        <f t="shared" si="0"/>
        <v>9.7411941400027189</v>
      </c>
      <c r="L9">
        <v>12</v>
      </c>
      <c r="M9">
        <v>3</v>
      </c>
      <c r="N9">
        <f>1/EXP(-0.5*K9)</f>
        <v>130.39875084033159</v>
      </c>
      <c r="O9">
        <f t="shared" si="2"/>
        <v>3.9937659171655232E-2</v>
      </c>
      <c r="P9" s="45">
        <f t="shared" si="6"/>
        <v>8.8940109268596759E-2</v>
      </c>
    </row>
    <row r="10" spans="1:20" x14ac:dyDescent="0.2">
      <c r="D10" s="55"/>
      <c r="E10" s="55"/>
      <c r="F10" s="55"/>
      <c r="H10" s="2"/>
      <c r="K10" s="4"/>
      <c r="O10">
        <f>SUM(O2:O9)</f>
        <v>1</v>
      </c>
      <c r="P10">
        <f>SUM(P2:P9)</f>
        <v>2</v>
      </c>
    </row>
    <row r="11" spans="1:20" x14ac:dyDescent="0.2">
      <c r="D11" s="55"/>
      <c r="E11" s="55"/>
      <c r="F11" s="55"/>
      <c r="H11" s="2"/>
      <c r="K11" s="2"/>
    </row>
    <row r="12" spans="1:20" x14ac:dyDescent="0.2">
      <c r="A12">
        <v>2019</v>
      </c>
      <c r="B12" t="s">
        <v>18</v>
      </c>
      <c r="C12" t="s">
        <v>8</v>
      </c>
      <c r="D12">
        <v>-4.3063159999999998</v>
      </c>
      <c r="E12">
        <v>-4.8768789999999997</v>
      </c>
      <c r="F12">
        <v>1.4715069999999999</v>
      </c>
      <c r="G12">
        <v>0.20073150000000001</v>
      </c>
      <c r="H12">
        <v>0.39065460000000002</v>
      </c>
      <c r="I12" s="6">
        <v>0.44472499999999998</v>
      </c>
      <c r="K12" s="4">
        <f>-2*LN(I12/L12) +2*M12</f>
        <v>14.590411630317607</v>
      </c>
      <c r="L12">
        <v>12</v>
      </c>
      <c r="M12">
        <v>4</v>
      </c>
      <c r="N12">
        <f>1/EXP(-0.5*K12)</f>
        <v>1473.2200807189404</v>
      </c>
      <c r="O12">
        <f>N12/SUM(N$12:N$19)</f>
        <v>0.11381869450741508</v>
      </c>
      <c r="Q12">
        <f>$O12*D12</f>
        <v>-0.49013926525639367</v>
      </c>
      <c r="R12">
        <f t="shared" ref="R12:T19" si="7">$O12*E12</f>
        <v>-0.55508000105062794</v>
      </c>
      <c r="S12">
        <f t="shared" si="7"/>
        <v>0.16748500569852284</v>
      </c>
      <c r="T12">
        <f t="shared" si="7"/>
        <v>2.284699727651519E-2</v>
      </c>
    </row>
    <row r="13" spans="1:20" x14ac:dyDescent="0.2">
      <c r="A13">
        <v>2019</v>
      </c>
      <c r="B13" t="s">
        <v>18</v>
      </c>
      <c r="C13" t="s">
        <v>31</v>
      </c>
      <c r="D13">
        <v>-4.3348849999999999</v>
      </c>
      <c r="E13">
        <v>-4.7760920000000002</v>
      </c>
      <c r="F13">
        <v>1.7161599999999999</v>
      </c>
      <c r="G13">
        <v>0.20203460000000001</v>
      </c>
      <c r="H13">
        <v>0.39341609999999999</v>
      </c>
      <c r="I13" s="2"/>
      <c r="K13" s="4">
        <f>-2*LN(H14/L13) +2*M13</f>
        <v>14.7575282976346</v>
      </c>
      <c r="L13">
        <v>12</v>
      </c>
      <c r="M13">
        <v>4</v>
      </c>
      <c r="N13">
        <f t="shared" ref="N13:N19" si="8">1/EXP(-0.5*K13)</f>
        <v>1601.6091936209475</v>
      </c>
      <c r="O13">
        <f t="shared" ref="O13:O19" si="9">N13/SUM(N$12:N$19)</f>
        <v>0.12373783789320188</v>
      </c>
      <c r="Q13">
        <f t="shared" ref="Q13:Q19" si="10">$O13*D13</f>
        <v>-0.53638929741567243</v>
      </c>
      <c r="R13">
        <f t="shared" si="7"/>
        <v>-0.59098329765901836</v>
      </c>
      <c r="S13">
        <f t="shared" si="7"/>
        <v>0.21235392787879731</v>
      </c>
      <c r="T13">
        <f t="shared" si="7"/>
        <v>2.4999324583617887E-2</v>
      </c>
    </row>
    <row r="14" spans="1:20" x14ac:dyDescent="0.2">
      <c r="A14">
        <v>2019</v>
      </c>
      <c r="B14" t="s">
        <v>19</v>
      </c>
      <c r="C14" t="s">
        <v>8</v>
      </c>
      <c r="D14">
        <v>-4.5362460000000002</v>
      </c>
      <c r="E14">
        <v>-4.8687750000000003</v>
      </c>
      <c r="F14">
        <v>2.016429</v>
      </c>
      <c r="G14">
        <v>0.20227980000000001</v>
      </c>
      <c r="H14">
        <v>0.40907470000000001</v>
      </c>
      <c r="I14" s="6">
        <v>0.441695</v>
      </c>
      <c r="K14" s="4">
        <f>-2*LN(H15/L14) +2*M14</f>
        <v>14.846540407803932</v>
      </c>
      <c r="L14">
        <v>12</v>
      </c>
      <c r="M14">
        <v>4</v>
      </c>
      <c r="N14">
        <f t="shared" si="8"/>
        <v>1674.5005218876563</v>
      </c>
      <c r="O14">
        <f t="shared" si="9"/>
        <v>0.12936930866447968</v>
      </c>
      <c r="Q14">
        <f t="shared" si="10"/>
        <v>-0.58685100895201137</v>
      </c>
      <c r="R14">
        <f t="shared" si="7"/>
        <v>-0.62987005579290212</v>
      </c>
      <c r="S14">
        <f t="shared" si="7"/>
        <v>0.26086402570100808</v>
      </c>
      <c r="T14">
        <f t="shared" si="7"/>
        <v>2.6168797882789217E-2</v>
      </c>
    </row>
    <row r="15" spans="1:20" x14ac:dyDescent="0.2">
      <c r="A15">
        <v>2019</v>
      </c>
      <c r="B15" t="s">
        <v>19</v>
      </c>
      <c r="C15" t="s">
        <v>30</v>
      </c>
      <c r="D15">
        <v>-4.5054290000000004</v>
      </c>
      <c r="E15">
        <v>-4.9550070000000002</v>
      </c>
      <c r="F15">
        <v>1.2985690000000001</v>
      </c>
      <c r="G15">
        <v>0.20070689999999999</v>
      </c>
      <c r="H15">
        <v>0.39126759999999999</v>
      </c>
      <c r="I15" s="2"/>
      <c r="K15" s="4">
        <f>-2*LN(H15/L15) +2*M15</f>
        <v>14.846540407803932</v>
      </c>
      <c r="L15">
        <v>12</v>
      </c>
      <c r="M15">
        <v>4</v>
      </c>
      <c r="N15">
        <f t="shared" si="8"/>
        <v>1674.5005218876563</v>
      </c>
      <c r="O15">
        <f t="shared" si="9"/>
        <v>0.12936930866447968</v>
      </c>
      <c r="Q15">
        <f t="shared" si="10"/>
        <v>-0.5828642349668981</v>
      </c>
      <c r="R15">
        <f t="shared" si="7"/>
        <v>-0.64102583001765745</v>
      </c>
      <c r="S15">
        <f t="shared" si="7"/>
        <v>0.16799497378312472</v>
      </c>
      <c r="T15">
        <f t="shared" si="7"/>
        <v>2.5965312897190857E-2</v>
      </c>
    </row>
    <row r="16" spans="1:20" x14ac:dyDescent="0.2">
      <c r="A16">
        <v>2019</v>
      </c>
      <c r="B16" t="s">
        <v>28</v>
      </c>
      <c r="C16" t="s">
        <v>8</v>
      </c>
      <c r="D16">
        <v>-4.4967499999999996</v>
      </c>
      <c r="E16">
        <v>-4.8255179999999998</v>
      </c>
      <c r="F16">
        <v>2.3216290000000002</v>
      </c>
      <c r="G16">
        <v>0.2003452</v>
      </c>
      <c r="H16">
        <v>0.4100163</v>
      </c>
      <c r="I16" s="6">
        <v>0.44317499999999999</v>
      </c>
      <c r="K16" s="4">
        <f>-2*LN(H16/L16) +2*M16</f>
        <v>14.752930027528951</v>
      </c>
      <c r="L16">
        <v>12</v>
      </c>
      <c r="M16">
        <v>4</v>
      </c>
      <c r="N16">
        <f t="shared" si="8"/>
        <v>1597.9311076114063</v>
      </c>
      <c r="O16">
        <f t="shared" si="9"/>
        <v>0.12345367468271423</v>
      </c>
      <c r="Q16">
        <f t="shared" si="10"/>
        <v>-0.55514031162949518</v>
      </c>
      <c r="R16">
        <f t="shared" si="7"/>
        <v>-0.59572792934758179</v>
      </c>
      <c r="S16">
        <f t="shared" si="7"/>
        <v>0.28661363129995521</v>
      </c>
      <c r="T16">
        <f t="shared" si="7"/>
        <v>2.4733351145043318E-2</v>
      </c>
    </row>
    <row r="17" spans="1:20" x14ac:dyDescent="0.2">
      <c r="A17">
        <v>2019</v>
      </c>
      <c r="B17" t="s">
        <v>28</v>
      </c>
      <c r="C17" t="s">
        <v>30</v>
      </c>
      <c r="D17">
        <v>-4.3257940000000001</v>
      </c>
      <c r="E17">
        <v>-4.69977</v>
      </c>
      <c r="F17">
        <v>2.5317690000000002</v>
      </c>
      <c r="G17">
        <v>0.20014599999999999</v>
      </c>
      <c r="H17">
        <v>0.40387770000000001</v>
      </c>
      <c r="I17" s="2"/>
      <c r="K17" s="4">
        <f>-2*LN(H17/L17) +2*M17</f>
        <v>14.783099638822105</v>
      </c>
      <c r="L17">
        <v>12</v>
      </c>
      <c r="M17">
        <v>4</v>
      </c>
      <c r="N17">
        <f t="shared" si="8"/>
        <v>1622.2183111316392</v>
      </c>
      <c r="O17">
        <f t="shared" si="9"/>
        <v>0.12533006629187543</v>
      </c>
      <c r="Q17">
        <f t="shared" si="10"/>
        <v>-0.54215204878499701</v>
      </c>
      <c r="R17">
        <f t="shared" si="7"/>
        <v>-0.58902248565656734</v>
      </c>
      <c r="S17">
        <f t="shared" si="7"/>
        <v>0.31730677660571521</v>
      </c>
      <c r="T17">
        <f t="shared" si="7"/>
        <v>2.50843114480537E-2</v>
      </c>
    </row>
    <row r="18" spans="1:20" x14ac:dyDescent="0.2">
      <c r="A18">
        <v>2019</v>
      </c>
      <c r="B18" t="s">
        <v>29</v>
      </c>
      <c r="C18" t="s">
        <v>8</v>
      </c>
      <c r="D18">
        <v>-4.5660270000000001</v>
      </c>
      <c r="E18">
        <v>-5.0772209999999998</v>
      </c>
      <c r="F18">
        <v>1.677381</v>
      </c>
      <c r="G18">
        <v>0.20078940000000001</v>
      </c>
      <c r="H18">
        <v>0.39186680000000002</v>
      </c>
      <c r="I18" s="6">
        <v>0.45510499999999998</v>
      </c>
      <c r="K18" s="4">
        <f>-2*LN(H18/L18) +2*M18</f>
        <v>14.843479885283513</v>
      </c>
      <c r="L18">
        <v>12</v>
      </c>
      <c r="M18">
        <v>4</v>
      </c>
      <c r="N18">
        <f t="shared" si="8"/>
        <v>1671.9400581976602</v>
      </c>
      <c r="O18">
        <f t="shared" si="9"/>
        <v>0.12917149121796023</v>
      </c>
      <c r="Q18">
        <f t="shared" si="10"/>
        <v>-0.58980051653146937</v>
      </c>
      <c r="R18">
        <f t="shared" si="7"/>
        <v>-0.65583220781314322</v>
      </c>
      <c r="S18">
        <f t="shared" si="7"/>
        <v>0.21666980511067335</v>
      </c>
      <c r="T18">
        <f t="shared" si="7"/>
        <v>2.5936266218759507E-2</v>
      </c>
    </row>
    <row r="19" spans="1:20" ht="17" thickBot="1" x14ac:dyDescent="0.25">
      <c r="A19" s="15">
        <v>2019</v>
      </c>
      <c r="B19" s="15" t="s">
        <v>29</v>
      </c>
      <c r="C19" s="15" t="s">
        <v>30</v>
      </c>
      <c r="D19" s="15">
        <v>-4.3057429999999997</v>
      </c>
      <c r="E19" s="15">
        <v>-4.7286739999999998</v>
      </c>
      <c r="F19" s="15">
        <v>2.7791700000000001</v>
      </c>
      <c r="G19" s="15">
        <v>0.2005661</v>
      </c>
      <c r="H19" s="15">
        <v>0.4025302</v>
      </c>
      <c r="I19" s="15"/>
      <c r="J19" s="15"/>
      <c r="K19" s="51">
        <f>-2*LN(H19/L19) +2*M19</f>
        <v>14.789783607340615</v>
      </c>
      <c r="L19" s="15">
        <v>12</v>
      </c>
      <c r="M19" s="15">
        <v>4</v>
      </c>
      <c r="N19" s="15">
        <f t="shared" si="8"/>
        <v>1627.648808456436</v>
      </c>
      <c r="O19" s="15">
        <f t="shared" si="9"/>
        <v>0.12574961807787385</v>
      </c>
      <c r="Q19">
        <f t="shared" si="10"/>
        <v>-0.54144553779147875</v>
      </c>
      <c r="R19">
        <f t="shared" si="7"/>
        <v>-0.59462894951477208</v>
      </c>
      <c r="S19">
        <f t="shared" si="7"/>
        <v>0.34947956607348468</v>
      </c>
      <c r="T19">
        <f t="shared" si="7"/>
        <v>2.5221110474368653E-2</v>
      </c>
    </row>
    <row r="20" spans="1:20" x14ac:dyDescent="0.2">
      <c r="A20" s="10"/>
      <c r="D20" s="55"/>
      <c r="E20" s="55"/>
      <c r="F20" s="55"/>
      <c r="I20" s="6"/>
      <c r="Q20" t="s">
        <v>39</v>
      </c>
    </row>
    <row r="21" spans="1:20" x14ac:dyDescent="0.2">
      <c r="A21" s="10">
        <v>2019</v>
      </c>
      <c r="B21" t="s">
        <v>32</v>
      </c>
      <c r="D21" s="55"/>
      <c r="E21" s="55"/>
      <c r="F21" s="55"/>
      <c r="I21" s="6"/>
      <c r="P21" s="1" t="s">
        <v>5</v>
      </c>
      <c r="Q21" s="11">
        <f>SUM(Q12:Q19)</f>
        <v>-4.4247822213284165</v>
      </c>
      <c r="R21" s="11">
        <f t="shared" ref="R21:T21" si="11">SUM(R12:R19)</f>
        <v>-4.8521707568522698</v>
      </c>
      <c r="S21" s="11">
        <f t="shared" si="11"/>
        <v>1.9787677121512814</v>
      </c>
      <c r="T21" s="11">
        <f t="shared" si="11"/>
        <v>0.20095547192633831</v>
      </c>
    </row>
    <row r="22" spans="1:20" x14ac:dyDescent="0.2">
      <c r="A22" s="10">
        <v>2019</v>
      </c>
      <c r="B22" t="s">
        <v>13</v>
      </c>
      <c r="C22" t="s">
        <v>8</v>
      </c>
      <c r="D22" s="58">
        <v>-6.7457621000000003</v>
      </c>
      <c r="E22" s="58">
        <v>-3.4407489</v>
      </c>
      <c r="F22">
        <v>1.0941376</v>
      </c>
      <c r="G22" s="58">
        <v>0.20056060000000001</v>
      </c>
      <c r="H22">
        <v>0.2334386</v>
      </c>
      <c r="I22" s="6"/>
      <c r="J22" s="4"/>
      <c r="K22" s="4">
        <f>-2*LN(H22/L22) +2*M22</f>
        <v>15.068555466327755</v>
      </c>
      <c r="L22">
        <v>8</v>
      </c>
      <c r="M22">
        <v>4</v>
      </c>
      <c r="N22">
        <f>1/EXP(-0.5*K22)</f>
        <v>1871.0924425744242</v>
      </c>
      <c r="O22">
        <f>N22/SUM(N$22:N$24)</f>
        <v>0.34895377557765755</v>
      </c>
      <c r="P22" s="1" t="s">
        <v>6</v>
      </c>
      <c r="Q22" s="11">
        <f>STDEV(D12:D19)</f>
        <v>0.11344401031818055</v>
      </c>
      <c r="R22" s="11">
        <f t="shared" ref="R22:T22" si="12">STDEV(E12:E19)</f>
        <v>0.12367802299750517</v>
      </c>
      <c r="S22" s="11">
        <f t="shared" si="12"/>
        <v>0.5271444039606904</v>
      </c>
      <c r="T22" s="11">
        <f t="shared" si="12"/>
        <v>7.7799519267244643E-4</v>
      </c>
    </row>
    <row r="23" spans="1:20" x14ac:dyDescent="0.2">
      <c r="A23">
        <v>2019</v>
      </c>
      <c r="B23" t="s">
        <v>13</v>
      </c>
      <c r="C23" t="s">
        <v>30</v>
      </c>
      <c r="D23" s="58">
        <v>-6.7975759</v>
      </c>
      <c r="E23" s="58">
        <v>-2.6252263999999998</v>
      </c>
      <c r="F23">
        <v>1.4758225</v>
      </c>
      <c r="G23" s="58">
        <v>0.20010030000000001</v>
      </c>
      <c r="H23">
        <v>0.2367948</v>
      </c>
      <c r="I23" s="55"/>
      <c r="J23" s="4"/>
      <c r="K23" s="4">
        <f>-2*LN(H23/L23) +2*M23</f>
        <v>15.040005754705389</v>
      </c>
      <c r="L23">
        <v>8</v>
      </c>
      <c r="M23">
        <v>4</v>
      </c>
      <c r="N23">
        <f>1/EXP(-0.5*K23)</f>
        <v>1844.5726015315959</v>
      </c>
      <c r="O23">
        <f t="shared" ref="O23:O24" si="13">N23/SUM(N$22:N$24)</f>
        <v>0.34400789559383299</v>
      </c>
      <c r="P23" s="1" t="s">
        <v>27</v>
      </c>
      <c r="Q23" s="11">
        <f>SQRT(EXP(Q22^2)-1)</f>
        <v>0.11380998396891315</v>
      </c>
      <c r="R23" s="11">
        <f t="shared" ref="R23:T23" si="14">SQRT(EXP(R22^2)-1)</f>
        <v>0.1241524862227472</v>
      </c>
      <c r="S23" s="11">
        <f t="shared" si="14"/>
        <v>0.56597646827583381</v>
      </c>
      <c r="T23" s="86">
        <f t="shared" si="14"/>
        <v>7.7799531038478446E-4</v>
      </c>
    </row>
    <row r="24" spans="1:20" ht="17" thickBot="1" x14ac:dyDescent="0.25">
      <c r="A24" s="47">
        <v>2019</v>
      </c>
      <c r="B24" s="47" t="s">
        <v>13</v>
      </c>
      <c r="C24" s="47" t="s">
        <v>64</v>
      </c>
      <c r="D24" s="49">
        <v>-7</v>
      </c>
      <c r="E24" s="47">
        <v>-2.6306408999999999</v>
      </c>
      <c r="F24" s="47">
        <v>3</v>
      </c>
      <c r="G24" s="47"/>
      <c r="H24" s="48">
        <v>3.6600309999999997E-2</v>
      </c>
      <c r="I24" s="106"/>
      <c r="J24" s="4"/>
      <c r="K24" s="4">
        <f>-2*LN(H24/L24) +2*M24</f>
        <v>14.812621714666882</v>
      </c>
      <c r="L24">
        <v>3</v>
      </c>
      <c r="M24">
        <v>3</v>
      </c>
      <c r="N24">
        <f>1/EXP(-0.5*K24)</f>
        <v>1646.3415410842977</v>
      </c>
      <c r="O24">
        <f t="shared" si="13"/>
        <v>0.3070383288285094</v>
      </c>
      <c r="P24" s="1"/>
      <c r="Q24" s="4"/>
      <c r="R24" s="4"/>
      <c r="S24" s="4"/>
      <c r="T24" s="4"/>
    </row>
    <row r="25" spans="1:20" ht="17" thickTop="1" x14ac:dyDescent="0.2">
      <c r="A25">
        <v>2019</v>
      </c>
      <c r="B25" t="s">
        <v>13</v>
      </c>
      <c r="C25" t="s">
        <v>69</v>
      </c>
      <c r="D25">
        <v>-6.9999998999999997</v>
      </c>
      <c r="E25">
        <v>-2.6127106000000002</v>
      </c>
      <c r="F25">
        <v>2.9999997999999999</v>
      </c>
      <c r="H25" s="2">
        <v>3.6761645000000003E-2</v>
      </c>
      <c r="I25" s="6"/>
      <c r="P25" s="1"/>
      <c r="Q25" s="4"/>
      <c r="R25" s="4"/>
      <c r="S25" s="4"/>
      <c r="T25" s="4"/>
    </row>
    <row r="26" spans="1:20" x14ac:dyDescent="0.2">
      <c r="A26" s="10"/>
      <c r="D26" s="55"/>
      <c r="E26" s="55"/>
      <c r="F26" s="55"/>
      <c r="G26" s="55"/>
      <c r="H26" s="55"/>
      <c r="I26" s="106"/>
      <c r="P26" s="1"/>
      <c r="Q26" s="20"/>
      <c r="R26" s="20"/>
      <c r="S26" s="20"/>
      <c r="T26" s="20"/>
    </row>
    <row r="27" spans="1:20" x14ac:dyDescent="0.2">
      <c r="A27" s="10">
        <v>2019</v>
      </c>
      <c r="B27" t="s">
        <v>14</v>
      </c>
      <c r="C27" t="s">
        <v>8</v>
      </c>
      <c r="D27">
        <v>-2.1975424000000001</v>
      </c>
      <c r="E27">
        <v>-1.0597852999999999</v>
      </c>
      <c r="F27">
        <v>1.6861507</v>
      </c>
      <c r="G27">
        <v>0.20122010000000001</v>
      </c>
      <c r="H27">
        <v>0.11414199999999999</v>
      </c>
      <c r="I27" s="6"/>
      <c r="K27" s="4">
        <f>-2*LN(H27/L27) +2*M27</f>
        <v>16.49950706673188</v>
      </c>
      <c r="L27">
        <v>8</v>
      </c>
      <c r="M27">
        <v>4</v>
      </c>
      <c r="N27">
        <f>1/EXP(-0.5*K27)</f>
        <v>3826.682555633804</v>
      </c>
      <c r="O27">
        <f>N27/SUM(N$27:N$29)</f>
        <v>3.9116750740172315E-11</v>
      </c>
      <c r="P27" s="1"/>
      <c r="Q27" s="40"/>
      <c r="R27" s="73"/>
      <c r="S27" s="73"/>
      <c r="T27" s="73"/>
    </row>
    <row r="28" spans="1:20" x14ac:dyDescent="0.2">
      <c r="A28">
        <v>2019</v>
      </c>
      <c r="B28" t="s">
        <v>14</v>
      </c>
      <c r="C28" t="s">
        <v>30</v>
      </c>
      <c r="D28">
        <v>-1.8921416</v>
      </c>
      <c r="E28">
        <v>6.9802276000000001</v>
      </c>
      <c r="F28">
        <v>-0.10175380000000001</v>
      </c>
      <c r="G28">
        <v>0.20190430000000001</v>
      </c>
      <c r="H28">
        <v>8.7459049999999997E-2</v>
      </c>
      <c r="I28" s="106"/>
      <c r="K28" s="4">
        <f>-2*LN(H28/L28) +2*M28</f>
        <v>17.032052273689168</v>
      </c>
      <c r="L28">
        <v>8</v>
      </c>
      <c r="M28">
        <v>4</v>
      </c>
      <c r="N28">
        <f>1/EXP(-0.5*K28)</f>
        <v>4994.1681308584284</v>
      </c>
      <c r="O28">
        <f t="shared" ref="O28:O29" si="15">N28/SUM(N$27:N$29)</f>
        <v>5.1050910831809285E-11</v>
      </c>
      <c r="Q28" s="40"/>
      <c r="R28" s="73"/>
      <c r="S28" s="73"/>
      <c r="T28" s="73"/>
    </row>
    <row r="29" spans="1:20" ht="17" thickBot="1" x14ac:dyDescent="0.25">
      <c r="A29" s="47">
        <v>2019</v>
      </c>
      <c r="B29" s="47" t="s">
        <v>14</v>
      </c>
      <c r="C29" s="47" t="s">
        <v>64</v>
      </c>
      <c r="D29" s="47">
        <v>-2.2973376999999999</v>
      </c>
      <c r="E29" s="47">
        <v>2.6181226</v>
      </c>
      <c r="F29" s="47">
        <v>-0.17519789999999999</v>
      </c>
      <c r="G29" s="47"/>
      <c r="H29" s="48">
        <v>6.1594939999999997E-13</v>
      </c>
      <c r="I29" s="106"/>
      <c r="K29" s="4">
        <f>-2*LN(H29/L29) +2*M29</f>
        <v>64.428447732552655</v>
      </c>
      <c r="L29">
        <v>3</v>
      </c>
      <c r="M29">
        <v>3</v>
      </c>
      <c r="N29">
        <f>1/EXP(-0.5*K29)</f>
        <v>97827209133677.25</v>
      </c>
      <c r="O29">
        <f t="shared" si="15"/>
        <v>0.99999999990983246</v>
      </c>
      <c r="P29" s="40"/>
      <c r="Q29" s="40"/>
      <c r="R29" s="73"/>
      <c r="S29" s="73"/>
      <c r="T29" s="73"/>
    </row>
    <row r="30" spans="1:20" ht="17" thickTop="1" x14ac:dyDescent="0.2">
      <c r="A30">
        <v>2019</v>
      </c>
      <c r="B30" t="s">
        <v>14</v>
      </c>
      <c r="C30" t="s">
        <v>66</v>
      </c>
      <c r="D30">
        <v>-2.6690116000000002</v>
      </c>
      <c r="E30">
        <v>1.6916686599999999</v>
      </c>
      <c r="F30">
        <v>-0.29750758999999999</v>
      </c>
      <c r="H30" s="2">
        <v>1.7495107E-17</v>
      </c>
      <c r="I30" s="106"/>
      <c r="P30" s="40"/>
      <c r="Q30" s="40"/>
    </row>
    <row r="31" spans="1:20" x14ac:dyDescent="0.2">
      <c r="A31" s="10"/>
      <c r="D31" s="55"/>
      <c r="E31" s="55"/>
      <c r="F31" s="55"/>
      <c r="G31" s="55"/>
      <c r="H31" s="55"/>
      <c r="I31" s="106"/>
      <c r="P31" s="40"/>
      <c r="Q31" s="40"/>
    </row>
    <row r="32" spans="1:20" x14ac:dyDescent="0.2">
      <c r="A32" s="10">
        <v>2019</v>
      </c>
      <c r="B32" t="s">
        <v>23</v>
      </c>
      <c r="C32" t="s">
        <v>35</v>
      </c>
      <c r="D32">
        <v>-3.6862499999999998</v>
      </c>
      <c r="E32">
        <v>-6.5815025</v>
      </c>
      <c r="F32">
        <v>2.3346390000000001</v>
      </c>
      <c r="H32">
        <v>1.3133189999999999E-2</v>
      </c>
      <c r="I32" s="106"/>
      <c r="K32" s="4">
        <f>-2*LN(H32) +2*M32</f>
        <v>16.665225330222995</v>
      </c>
      <c r="L32">
        <v>3</v>
      </c>
      <c r="M32">
        <v>4</v>
      </c>
      <c r="N32">
        <f t="shared" ref="N32:N34" si="16">1/EXP(-0.5*K32)</f>
        <v>4157.2649168362186</v>
      </c>
      <c r="O32">
        <f>N32/SUM(N$32:$N$34)</f>
        <v>0.2170587951261739</v>
      </c>
      <c r="P32" s="40"/>
      <c r="Q32" s="40"/>
    </row>
    <row r="33" spans="1:20" x14ac:dyDescent="0.2">
      <c r="A33" s="10">
        <v>2019</v>
      </c>
      <c r="B33" t="s">
        <v>23</v>
      </c>
      <c r="C33" t="s">
        <v>34</v>
      </c>
      <c r="D33">
        <v>-4.5229840000000001</v>
      </c>
      <c r="E33">
        <v>5.9311202999999999</v>
      </c>
      <c r="F33">
        <v>-4.0950160000000002</v>
      </c>
      <c r="H33">
        <v>8.3611209999999991E-3</v>
      </c>
      <c r="I33" s="106"/>
      <c r="K33" s="4">
        <f>-2*LN(H33) +2*M33</f>
        <v>17.568325539931635</v>
      </c>
      <c r="L33">
        <v>3</v>
      </c>
      <c r="M33">
        <v>4</v>
      </c>
      <c r="N33">
        <f t="shared" si="16"/>
        <v>6530.0035764515551</v>
      </c>
      <c r="O33">
        <f>N33/SUM(N$32:$N$34)</f>
        <v>0.34094404297738462</v>
      </c>
      <c r="P33" s="40"/>
      <c r="Q33" s="40"/>
    </row>
    <row r="34" spans="1:20" ht="17" thickBot="1" x14ac:dyDescent="0.25">
      <c r="A34" s="10">
        <v>2019</v>
      </c>
      <c r="B34" s="47" t="s">
        <v>23</v>
      </c>
      <c r="C34" s="47" t="s">
        <v>40</v>
      </c>
      <c r="D34" s="47">
        <v>-5.3515889999999997</v>
      </c>
      <c r="E34" s="47">
        <v>0.51460379999999994</v>
      </c>
      <c r="F34" s="47">
        <v>-4.5</v>
      </c>
      <c r="G34" s="47"/>
      <c r="H34" s="47">
        <v>6.4495309999999997E-3</v>
      </c>
      <c r="I34" s="106"/>
      <c r="K34" s="4">
        <f>-2*LN(H34) +2*M34</f>
        <v>18.087495727992966</v>
      </c>
      <c r="L34">
        <v>3</v>
      </c>
      <c r="M34">
        <v>4</v>
      </c>
      <c r="N34">
        <f t="shared" si="16"/>
        <v>8465.4450119154862</v>
      </c>
      <c r="O34">
        <f>N34/SUM(N$32:$N$34)</f>
        <v>0.44199716189644145</v>
      </c>
      <c r="P34" s="40"/>
      <c r="Q34" s="40"/>
    </row>
    <row r="35" spans="1:20" ht="17" thickTop="1" x14ac:dyDescent="0.2">
      <c r="A35" s="10">
        <v>2019</v>
      </c>
      <c r="B35" t="s">
        <v>23</v>
      </c>
      <c r="C35" t="s">
        <v>66</v>
      </c>
      <c r="D35">
        <v>-4.1371783000000004</v>
      </c>
      <c r="E35">
        <v>-7.9999868999999997</v>
      </c>
      <c r="F35">
        <v>2.9999997</v>
      </c>
      <c r="H35">
        <v>1.14705E-5</v>
      </c>
      <c r="I35" s="55"/>
      <c r="K35" s="4"/>
      <c r="P35" s="40"/>
      <c r="Q35" s="63"/>
    </row>
    <row r="36" spans="1:20" x14ac:dyDescent="0.2">
      <c r="I36" s="55"/>
      <c r="K36" s="4"/>
      <c r="P36" s="40"/>
      <c r="Q36" s="40"/>
    </row>
    <row r="37" spans="1:20" x14ac:dyDescent="0.2">
      <c r="A37">
        <v>2019</v>
      </c>
      <c r="B37" t="s">
        <v>24</v>
      </c>
      <c r="C37" t="s">
        <v>35</v>
      </c>
      <c r="D37">
        <v>-4.1414920000000004</v>
      </c>
      <c r="E37">
        <v>-3.2551633</v>
      </c>
      <c r="F37">
        <v>-2.925726</v>
      </c>
      <c r="H37">
        <v>1.191848E-2</v>
      </c>
      <c r="I37" s="55"/>
      <c r="K37" s="4">
        <f>-2*LN(H37) +2*M37</f>
        <v>16.859330284508825</v>
      </c>
      <c r="L37">
        <v>3</v>
      </c>
      <c r="M37">
        <v>4</v>
      </c>
      <c r="N37">
        <f t="shared" ref="N37:N39" si="17">1/EXP(-0.5*K37)</f>
        <v>4580.9658641994829</v>
      </c>
      <c r="O37">
        <f>N37/SUM(N$37:$N$39)</f>
        <v>0.3522176544224766</v>
      </c>
      <c r="P37" s="40"/>
      <c r="Q37" s="40"/>
      <c r="R37" s="39"/>
      <c r="S37" s="39"/>
      <c r="T37" s="39"/>
    </row>
    <row r="38" spans="1:20" x14ac:dyDescent="0.2">
      <c r="A38" s="10">
        <v>2019</v>
      </c>
      <c r="B38" t="s">
        <v>24</v>
      </c>
      <c r="C38" t="s">
        <v>34</v>
      </c>
      <c r="D38">
        <v>-6.6341219999999996</v>
      </c>
      <c r="E38">
        <v>-2.0864590999999999</v>
      </c>
      <c r="F38">
        <v>-3.3153090000000001</v>
      </c>
      <c r="H38">
        <v>2.0853739999999999E-2</v>
      </c>
      <c r="I38" s="55"/>
      <c r="K38" s="4">
        <f>-2*LN(H38) +2*M38</f>
        <v>15.740443940649133</v>
      </c>
      <c r="L38">
        <v>3</v>
      </c>
      <c r="M38">
        <v>4</v>
      </c>
      <c r="N38">
        <f t="shared" si="17"/>
        <v>2618.1466745602588</v>
      </c>
      <c r="O38">
        <f>N38/SUM(N$37:$N$39)</f>
        <v>0.20130197604272418</v>
      </c>
    </row>
    <row r="39" spans="1:20" ht="17" thickBot="1" x14ac:dyDescent="0.25">
      <c r="A39" s="10">
        <v>2019</v>
      </c>
      <c r="B39" s="47" t="s">
        <v>24</v>
      </c>
      <c r="C39" s="47" t="s">
        <v>40</v>
      </c>
      <c r="D39" s="47">
        <v>-4.6870529999999997</v>
      </c>
      <c r="E39" s="47">
        <v>0.54375490000000004</v>
      </c>
      <c r="F39" s="47">
        <v>-4.5</v>
      </c>
      <c r="G39" s="47"/>
      <c r="H39" s="47">
        <v>9.4022029999999996E-3</v>
      </c>
      <c r="I39" s="55"/>
      <c r="K39" s="4">
        <f>-2*LN(H39) +2*M39</f>
        <v>17.333622510924929</v>
      </c>
      <c r="L39">
        <v>3</v>
      </c>
      <c r="M39">
        <v>4</v>
      </c>
      <c r="N39">
        <f t="shared" si="17"/>
        <v>5806.9529059460028</v>
      </c>
      <c r="O39">
        <f>N39/SUM(N$37:$N$39)</f>
        <v>0.44648036953479914</v>
      </c>
    </row>
    <row r="40" spans="1:20" ht="17" thickTop="1" x14ac:dyDescent="0.2">
      <c r="A40" s="10">
        <v>2019</v>
      </c>
      <c r="B40" t="s">
        <v>24</v>
      </c>
      <c r="C40" t="s">
        <v>66</v>
      </c>
      <c r="D40">
        <v>-4.2519067000000001</v>
      </c>
      <c r="E40">
        <v>-2.2770245</v>
      </c>
      <c r="F40">
        <v>-2.3027994000000001</v>
      </c>
      <c r="H40">
        <v>2.6984675E-19</v>
      </c>
      <c r="I40" s="55"/>
      <c r="K40" s="4"/>
    </row>
    <row r="41" spans="1:20" x14ac:dyDescent="0.2">
      <c r="I41" s="55"/>
      <c r="K41" s="4"/>
    </row>
    <row r="42" spans="1:20" x14ac:dyDescent="0.2">
      <c r="A42">
        <v>2019</v>
      </c>
      <c r="B42" t="s">
        <v>33</v>
      </c>
      <c r="C42" t="s">
        <v>35</v>
      </c>
      <c r="D42">
        <v>-4.0166219999999999</v>
      </c>
      <c r="E42">
        <v>1.5903461999999999</v>
      </c>
      <c r="F42">
        <v>-1.9653179999999999</v>
      </c>
      <c r="H42">
        <v>3.6783400000000001E-2</v>
      </c>
      <c r="I42" s="55"/>
      <c r="K42" s="4">
        <f>-2*LN(H42) +2*M42</f>
        <v>14.605417245068201</v>
      </c>
      <c r="L42">
        <v>3</v>
      </c>
      <c r="M42">
        <v>4</v>
      </c>
      <c r="N42">
        <f>1/EXP(-0.5*K42)</f>
        <v>1484.3149364426408</v>
      </c>
      <c r="O42">
        <f>N42/SUM(N$42:N$44)</f>
        <v>5.5404280887299553E-2</v>
      </c>
      <c r="T42" s="4"/>
    </row>
    <row r="43" spans="1:20" x14ac:dyDescent="0.2">
      <c r="A43">
        <v>2019</v>
      </c>
      <c r="B43" t="s">
        <v>33</v>
      </c>
      <c r="C43" t="s">
        <v>34</v>
      </c>
      <c r="D43">
        <v>-5.5039930000000004</v>
      </c>
      <c r="E43">
        <v>-7.7457950999999996</v>
      </c>
      <c r="F43">
        <v>-3.9555889999999998</v>
      </c>
      <c r="H43">
        <v>6.6796570000000003E-3</v>
      </c>
      <c r="I43" s="55"/>
      <c r="K43" s="4">
        <f>-2*LN(H43) +2*M43</f>
        <v>18.01737728011458</v>
      </c>
      <c r="L43">
        <v>3</v>
      </c>
      <c r="M43">
        <v>4</v>
      </c>
      <c r="N43">
        <f t="shared" ref="N43:N44" si="18">1/EXP(-0.5*K43)</f>
        <v>8173.795455836168</v>
      </c>
      <c r="O43">
        <f>N43/SUM(N$42:N$44)</f>
        <v>0.30509917284523663</v>
      </c>
      <c r="Q43" t="s">
        <v>0</v>
      </c>
      <c r="R43" t="s">
        <v>1</v>
      </c>
      <c r="S43" t="s">
        <v>49</v>
      </c>
    </row>
    <row r="44" spans="1:20" ht="17" thickBot="1" x14ac:dyDescent="0.25">
      <c r="A44" s="3">
        <v>2019</v>
      </c>
      <c r="B44" s="47" t="s">
        <v>33</v>
      </c>
      <c r="C44" s="47" t="s">
        <v>40</v>
      </c>
      <c r="D44" s="47">
        <v>-4.7362970000000004</v>
      </c>
      <c r="E44" s="47">
        <v>0.52681869999999997</v>
      </c>
      <c r="F44" s="47">
        <v>-4.5</v>
      </c>
      <c r="G44" s="47"/>
      <c r="H44" s="47">
        <v>3.1868159999999999E-3</v>
      </c>
      <c r="I44" s="55"/>
      <c r="K44" s="4">
        <f>-2*LN(H44) +2*M44</f>
        <v>19.497465959520472</v>
      </c>
      <c r="L44">
        <v>3</v>
      </c>
      <c r="M44">
        <v>4</v>
      </c>
      <c r="N44">
        <f t="shared" si="18"/>
        <v>17132.50781756594</v>
      </c>
      <c r="O44">
        <f>N44/SUM(N$42:N$44)</f>
        <v>0.63949654626746377</v>
      </c>
      <c r="Q44" s="25" t="s">
        <v>13</v>
      </c>
      <c r="R44" s="26"/>
      <c r="S44" s="26"/>
    </row>
    <row r="45" spans="1:20" ht="17" thickTop="1" x14ac:dyDescent="0.2">
      <c r="A45" s="3">
        <v>2019</v>
      </c>
      <c r="B45" t="s">
        <v>33</v>
      </c>
      <c r="C45" t="s">
        <v>66</v>
      </c>
      <c r="D45">
        <v>-4.2781088699999996</v>
      </c>
      <c r="E45">
        <v>0.26664394000000002</v>
      </c>
      <c r="F45">
        <v>-1.83552757</v>
      </c>
      <c r="H45">
        <v>2.7739982999999999E-18</v>
      </c>
      <c r="I45" s="55"/>
      <c r="Q45" s="25">
        <f>$O22*D22+$O23*D23+$O24*D24</f>
        <v>-6.8416472362415899</v>
      </c>
      <c r="R45" s="26">
        <f>$O22*E22+$O23*E23+$O24*E24</f>
        <v>-2.9114685144749721</v>
      </c>
      <c r="S45" s="26">
        <f>$O22*F22+$O23*F23+$O24*F24</f>
        <v>1.8106130255020345</v>
      </c>
    </row>
    <row r="46" spans="1:20" x14ac:dyDescent="0.2">
      <c r="A46" s="10"/>
      <c r="D46" s="4"/>
      <c r="E46" s="4"/>
      <c r="F46" s="4"/>
      <c r="G46" s="4"/>
      <c r="Q46" s="25" t="s">
        <v>14</v>
      </c>
      <c r="R46" s="26"/>
      <c r="S46" s="26"/>
    </row>
    <row r="47" spans="1:20" ht="17" thickBot="1" x14ac:dyDescent="0.25">
      <c r="A47" s="10">
        <v>2019</v>
      </c>
      <c r="C47" t="s">
        <v>83</v>
      </c>
      <c r="G47" s="4"/>
      <c r="Q47" s="25">
        <f>$O27*D27+$O28*D28+$O29*D29</f>
        <v>-2.2973376999754107</v>
      </c>
      <c r="R47" s="26">
        <f>$O27*E27+$O28*E28+$O29*E29</f>
        <v>2.6181226000788218</v>
      </c>
      <c r="S47" s="26">
        <f>$O27*F27+$O28*F28+$O29*F29</f>
        <v>-0.1751978999234407</v>
      </c>
      <c r="T47" s="4"/>
    </row>
    <row r="48" spans="1:20" x14ac:dyDescent="0.2">
      <c r="A48" s="10">
        <v>2019</v>
      </c>
      <c r="C48" s="32" t="s">
        <v>22</v>
      </c>
      <c r="D48" s="33">
        <v>-6.8416472362415899</v>
      </c>
      <c r="E48" s="33">
        <v>-2.9114685144749721</v>
      </c>
      <c r="F48" s="33">
        <v>1.8106130255020345</v>
      </c>
      <c r="G48" s="21"/>
      <c r="H48" s="35">
        <f t="shared" ref="H48:J52" si="19">EXP(D48)</f>
        <v>1.0683421375430964E-3</v>
      </c>
      <c r="I48" s="35">
        <f t="shared" si="19"/>
        <v>5.4395790182002225E-2</v>
      </c>
      <c r="J48" s="35">
        <f t="shared" si="19"/>
        <v>6.1141944407239457</v>
      </c>
      <c r="Q48" s="25" t="s">
        <v>46</v>
      </c>
      <c r="R48" s="26"/>
      <c r="S48" s="26"/>
    </row>
    <row r="49" spans="1:20" x14ac:dyDescent="0.2">
      <c r="A49" s="10">
        <v>2019</v>
      </c>
      <c r="C49" s="22" t="s">
        <v>23</v>
      </c>
      <c r="D49" s="18">
        <v>-4.7076045844520973</v>
      </c>
      <c r="E49" s="18">
        <v>0.82106055079846096</v>
      </c>
      <c r="F49" s="18">
        <v>-2.8784046112364887</v>
      </c>
      <c r="G49" s="13"/>
      <c r="H49" s="36">
        <f t="shared" si="19"/>
        <v>9.0263736220809691E-3</v>
      </c>
      <c r="I49" s="36">
        <f t="shared" si="19"/>
        <v>2.2729090952923054</v>
      </c>
      <c r="J49" s="36">
        <f t="shared" si="19"/>
        <v>5.6224391080939955E-2</v>
      </c>
      <c r="Q49" s="26">
        <f>$O32*D32+$O33*D33+$O34*D34</f>
        <v>-4.7076045844520973</v>
      </c>
      <c r="R49" s="26">
        <f>$O32*E32+$O33*E33+$O34*E34</f>
        <v>0.82106055079846096</v>
      </c>
      <c r="S49" s="26">
        <f>$O32*F32+$O33*F33+$O34*F34</f>
        <v>-2.8784046112364887</v>
      </c>
    </row>
    <row r="50" spans="1:20" x14ac:dyDescent="0.2">
      <c r="A50" s="10">
        <v>2019</v>
      </c>
      <c r="C50" s="22" t="s">
        <v>24</v>
      </c>
      <c r="D50" s="34">
        <v>-4.8868456214271498</v>
      </c>
      <c r="E50" s="34">
        <v>-1.3237584333620944</v>
      </c>
      <c r="F50" s="34">
        <v>-3.7070322650016787</v>
      </c>
      <c r="H50" s="36">
        <f t="shared" si="19"/>
        <v>7.5451853477304506E-3</v>
      </c>
      <c r="I50" s="36">
        <f t="shared" si="19"/>
        <v>0.26613317612599746</v>
      </c>
      <c r="J50" s="36">
        <f t="shared" si="19"/>
        <v>2.4550273973143983E-2</v>
      </c>
      <c r="Q50" s="25" t="s">
        <v>47</v>
      </c>
      <c r="R50" s="27"/>
      <c r="S50" s="27"/>
    </row>
    <row r="51" spans="1:20" x14ac:dyDescent="0.2">
      <c r="A51" s="10">
        <v>2019</v>
      </c>
      <c r="C51" s="22" t="s">
        <v>25</v>
      </c>
      <c r="D51" s="18">
        <v>-4.9306473387490293</v>
      </c>
      <c r="E51" s="18">
        <v>-1.9382249513067225</v>
      </c>
      <c r="F51" s="18">
        <v>-4.1934684207241695</v>
      </c>
      <c r="H51" s="36">
        <f t="shared" si="19"/>
        <v>7.2218267995796817E-3</v>
      </c>
      <c r="I51" s="36">
        <f t="shared" si="19"/>
        <v>0.1439592578110348</v>
      </c>
      <c r="J51" s="36">
        <f t="shared" si="19"/>
        <v>1.5093842183927553E-2</v>
      </c>
      <c r="Q51" s="26">
        <f>$O37*D37+ $O38*D38+$O39*D39</f>
        <v>-4.8868456214271498</v>
      </c>
      <c r="R51" s="26">
        <f t="shared" ref="R51:S51" si="20">$O37*E37+ $O38*E38+$O39*E39</f>
        <v>-1.3237584333620944</v>
      </c>
      <c r="S51" s="26">
        <f t="shared" si="20"/>
        <v>-3.7070322650016787</v>
      </c>
    </row>
    <row r="52" spans="1:20" x14ac:dyDescent="0.2">
      <c r="A52" s="10">
        <v>2019</v>
      </c>
      <c r="C52" s="22" t="s">
        <v>26</v>
      </c>
      <c r="D52" s="18">
        <v>-2.2973376999754107</v>
      </c>
      <c r="E52" s="18">
        <v>2.6181226000788218</v>
      </c>
      <c r="F52" s="18">
        <v>-0.1751978999234407</v>
      </c>
      <c r="H52" s="36">
        <f t="shared" si="19"/>
        <v>0.1005261184698283</v>
      </c>
      <c r="I52" s="36">
        <f t="shared" si="19"/>
        <v>13.709960330235441</v>
      </c>
      <c r="J52" s="36">
        <f t="shared" si="19"/>
        <v>0.83929090872638779</v>
      </c>
      <c r="Q52" s="25" t="s">
        <v>48</v>
      </c>
      <c r="R52" s="27"/>
      <c r="S52" s="27"/>
    </row>
    <row r="53" spans="1:20" ht="17" thickBot="1" x14ac:dyDescent="0.25">
      <c r="A53" s="10">
        <v>2019</v>
      </c>
      <c r="C53" s="22"/>
      <c r="D53" s="17"/>
      <c r="E53" s="17"/>
      <c r="F53" s="17"/>
      <c r="H53" s="37"/>
      <c r="I53" s="37"/>
      <c r="J53" s="37"/>
      <c r="Q53" s="28">
        <f>$O42*D42+$O43*D43+$O44*D44</f>
        <v>-4.9306473387490293</v>
      </c>
      <c r="R53" s="28">
        <f>$O42*E42+$O43*E43+$O44*E44</f>
        <v>-1.9382249513067225</v>
      </c>
      <c r="S53" s="28">
        <f>$O42*F42+$O43*F43+$O44*F44</f>
        <v>-4.1934684207241695</v>
      </c>
      <c r="T53" s="4"/>
    </row>
    <row r="54" spans="1:20" x14ac:dyDescent="0.2">
      <c r="A54" s="10">
        <v>2019</v>
      </c>
      <c r="C54" s="22" t="s">
        <v>5</v>
      </c>
      <c r="D54" s="18">
        <f>AVERAGE(D48:D52)</f>
        <v>-4.7328164961690558</v>
      </c>
      <c r="E54" s="18">
        <f t="shared" ref="E54:F54" si="21">AVERAGE(E48:E52)</f>
        <v>-0.54685374965330114</v>
      </c>
      <c r="F54" s="18">
        <f t="shared" si="21"/>
        <v>-1.8286980342767489</v>
      </c>
      <c r="G54" t="s">
        <v>41</v>
      </c>
      <c r="H54" s="36">
        <f>AVERAGE(H48:H52)</f>
        <v>2.5077569275352502E-2</v>
      </c>
      <c r="I54" s="36">
        <f t="shared" ref="I54:J54" si="22">AVERAGE(I48:I52)</f>
        <v>3.2894715299293567</v>
      </c>
      <c r="J54" s="36">
        <f t="shared" si="22"/>
        <v>1.409870771337669</v>
      </c>
    </row>
    <row r="55" spans="1:20" x14ac:dyDescent="0.2">
      <c r="A55" s="10">
        <v>2019</v>
      </c>
      <c r="C55" s="22" t="s">
        <v>6</v>
      </c>
      <c r="D55" s="18">
        <f>STDEV(D48:D52)</f>
        <v>1.6157213335829159</v>
      </c>
      <c r="E55" s="18">
        <f t="shared" ref="E55:F55" si="23">STDEV(E48:E52)</f>
        <v>2.2371389385840512</v>
      </c>
      <c r="F55" s="18">
        <f t="shared" si="23"/>
        <v>2.5593363419438839</v>
      </c>
      <c r="G55" t="s">
        <v>42</v>
      </c>
      <c r="H55" s="36">
        <f>STDEV(H48:H52)</f>
        <v>4.2287053192296392E-2</v>
      </c>
      <c r="I55" s="36">
        <f t="shared" ref="I55:J55" si="24">STDEV(I48:I52)</f>
        <v>5.8974681711380823</v>
      </c>
      <c r="J55" s="36">
        <f t="shared" si="24"/>
        <v>2.6529745876687851</v>
      </c>
    </row>
    <row r="56" spans="1:20" ht="17" thickBot="1" x14ac:dyDescent="0.25">
      <c r="A56">
        <v>2019</v>
      </c>
      <c r="C56" s="104" t="s">
        <v>27</v>
      </c>
      <c r="D56" s="19">
        <f>SQRT(EXP(D55^2)-1)</f>
        <v>3.5505782966583497</v>
      </c>
      <c r="E56" s="19">
        <f t="shared" ref="E56:F56" si="25">SQRT(EXP(E55^2)-1)</f>
        <v>12.170696672243237</v>
      </c>
      <c r="F56" s="19">
        <f t="shared" si="25"/>
        <v>26.426989857495244</v>
      </c>
      <c r="G56" s="15" t="s">
        <v>27</v>
      </c>
      <c r="H56" s="38">
        <f>H55/H54</f>
        <v>1.6862500798216611</v>
      </c>
      <c r="I56" s="38">
        <f t="shared" ref="I56:J56" si="26">I55/I54</f>
        <v>1.7928314981539706</v>
      </c>
      <c r="J56" s="38">
        <f t="shared" si="26"/>
        <v>1.8817147227980857</v>
      </c>
    </row>
    <row r="58" spans="1:20" ht="17" thickBot="1" x14ac:dyDescent="0.25">
      <c r="C58" t="s">
        <v>84</v>
      </c>
      <c r="G58" s="4"/>
      <c r="N58" t="s">
        <v>71</v>
      </c>
      <c r="O58" t="s">
        <v>72</v>
      </c>
      <c r="P58" t="s">
        <v>76</v>
      </c>
      <c r="Q58" t="s">
        <v>77</v>
      </c>
    </row>
    <row r="59" spans="1:20" x14ac:dyDescent="0.2">
      <c r="C59" s="32" t="s">
        <v>22</v>
      </c>
      <c r="D59" s="89">
        <v>-6.9999998999999997</v>
      </c>
      <c r="E59" s="89">
        <v>-2.6127106000000002</v>
      </c>
      <c r="F59" s="89">
        <v>2.9999997999999999</v>
      </c>
      <c r="G59" s="97">
        <f>H25</f>
        <v>3.6761645000000003E-2</v>
      </c>
      <c r="H59" s="35">
        <f t="shared" ref="H59:J63" si="27">EXP(D59)</f>
        <v>9.1188205674271755E-4</v>
      </c>
      <c r="I59" s="35">
        <f t="shared" si="27"/>
        <v>7.3335490926917685E-2</v>
      </c>
      <c r="J59" s="35">
        <f t="shared" si="27"/>
        <v>20.085532906080683</v>
      </c>
      <c r="N59" s="71">
        <v>58.253999999999998</v>
      </c>
      <c r="O59" s="64">
        <v>5166.95</v>
      </c>
      <c r="P59">
        <v>0.56000000000000005</v>
      </c>
      <c r="Q59" s="43"/>
    </row>
    <row r="60" spans="1:20" x14ac:dyDescent="0.2">
      <c r="C60" s="22" t="s">
        <v>23</v>
      </c>
      <c r="D60" s="18">
        <v>-4.1371783000000004</v>
      </c>
      <c r="E60" s="18">
        <v>-7.9999868999999997</v>
      </c>
      <c r="F60" s="18">
        <v>2.9999997</v>
      </c>
      <c r="G60" s="98">
        <f>H35</f>
        <v>1.14705E-5</v>
      </c>
      <c r="H60" s="36">
        <f t="shared" si="27"/>
        <v>1.5967844463064752E-2</v>
      </c>
      <c r="I60" s="36">
        <f t="shared" si="27"/>
        <v>3.3546702249172196E-4</v>
      </c>
      <c r="J60" s="36">
        <f t="shared" si="27"/>
        <v>20.085530897527494</v>
      </c>
      <c r="N60" s="30">
        <v>57.033000000000001</v>
      </c>
      <c r="O60" s="65">
        <v>6551.375</v>
      </c>
      <c r="P60">
        <v>0.28299999999999997</v>
      </c>
      <c r="Q60" s="44">
        <f t="shared" ref="Q60:Q63" si="28">(O60/699.7-P60*24)*699.7</f>
        <v>1799.0126000000005</v>
      </c>
    </row>
    <row r="61" spans="1:20" x14ac:dyDescent="0.2">
      <c r="C61" s="22" t="s">
        <v>24</v>
      </c>
      <c r="D61" s="34">
        <v>-4.2519067000000001</v>
      </c>
      <c r="E61" s="34">
        <v>-2.2770245</v>
      </c>
      <c r="F61" s="34">
        <v>-2.3027994000000001</v>
      </c>
      <c r="G61" s="2">
        <f>H40</f>
        <v>2.6984675E-19</v>
      </c>
      <c r="H61" s="36">
        <f t="shared" si="27"/>
        <v>1.423706220657937E-2</v>
      </c>
      <c r="I61" s="36">
        <f t="shared" si="27"/>
        <v>0.10258900661378682</v>
      </c>
      <c r="J61" s="36">
        <f t="shared" si="27"/>
        <v>9.997857159561517E-2</v>
      </c>
      <c r="N61" s="30">
        <v>58.838999999999999</v>
      </c>
      <c r="O61" s="65">
        <v>8230.15</v>
      </c>
      <c r="P61">
        <v>0.39200000000000002</v>
      </c>
      <c r="Q61" s="44">
        <f t="shared" si="28"/>
        <v>1647.3723999999984</v>
      </c>
    </row>
    <row r="62" spans="1:20" x14ac:dyDescent="0.2">
      <c r="C62" s="22" t="s">
        <v>25</v>
      </c>
      <c r="D62" s="18">
        <v>-4.2781088699999996</v>
      </c>
      <c r="E62" s="18">
        <v>0.26664394000000002</v>
      </c>
      <c r="F62" s="18">
        <v>-1.83552757</v>
      </c>
      <c r="G62" s="2">
        <f>H45</f>
        <v>2.7739982999999999E-18</v>
      </c>
      <c r="H62" s="36">
        <f t="shared" si="27"/>
        <v>1.3868865128901602E-2</v>
      </c>
      <c r="I62" s="36">
        <f t="shared" si="27"/>
        <v>1.3055755003485792</v>
      </c>
      <c r="J62" s="36">
        <f t="shared" si="27"/>
        <v>0.15952931668170584</v>
      </c>
      <c r="N62" s="30">
        <v>65.165999999999997</v>
      </c>
      <c r="O62" s="65">
        <v>7329.5780000000004</v>
      </c>
      <c r="P62">
        <v>0.432</v>
      </c>
      <c r="Q62" s="44">
        <f t="shared" si="28"/>
        <v>75.088399999999439</v>
      </c>
    </row>
    <row r="63" spans="1:20" ht="17" thickBot="1" x14ac:dyDescent="0.25">
      <c r="C63" s="22" t="s">
        <v>26</v>
      </c>
      <c r="D63" s="18">
        <v>-2.6690116000000002</v>
      </c>
      <c r="E63" s="18">
        <v>1.6916686599999999</v>
      </c>
      <c r="F63" s="18">
        <v>-0.29750758999999999</v>
      </c>
      <c r="G63" s="2">
        <f>H30</f>
        <v>1.7495107E-17</v>
      </c>
      <c r="H63" s="36">
        <f t="shared" si="27"/>
        <v>6.9320708047435634E-2</v>
      </c>
      <c r="I63" s="36">
        <f t="shared" si="27"/>
        <v>5.4285315250751225</v>
      </c>
      <c r="J63" s="36">
        <f t="shared" si="27"/>
        <v>0.7426669463572676</v>
      </c>
      <c r="N63" s="72">
        <v>55.183</v>
      </c>
      <c r="O63" s="66">
        <v>6199.616</v>
      </c>
      <c r="P63">
        <v>0.316</v>
      </c>
      <c r="Q63" s="45">
        <f t="shared" si="28"/>
        <v>893.09119999999984</v>
      </c>
    </row>
    <row r="64" spans="1:20" x14ac:dyDescent="0.2">
      <c r="C64" s="22"/>
      <c r="D64" s="17"/>
      <c r="E64" s="17"/>
      <c r="F64" s="17"/>
      <c r="G64" t="s">
        <v>85</v>
      </c>
      <c r="H64" s="37"/>
      <c r="I64" s="37"/>
      <c r="J64" s="37"/>
      <c r="M64" t="s">
        <v>41</v>
      </c>
      <c r="N64" s="69">
        <f>AVERAGE(N59:N63)</f>
        <v>58.895000000000003</v>
      </c>
      <c r="O64" s="69">
        <f>AVERAGE(O59:O63)</f>
        <v>6695.5338000000002</v>
      </c>
      <c r="Q64" s="69">
        <f>AVERAGE(Q59:Q63)</f>
        <v>1103.6411499999995</v>
      </c>
    </row>
    <row r="65" spans="3:17" x14ac:dyDescent="0.2">
      <c r="C65" s="22" t="s">
        <v>5</v>
      </c>
      <c r="D65" s="18">
        <f>AVERAGE(D61:D63)</f>
        <v>-3.7330090566666669</v>
      </c>
      <c r="E65" s="18">
        <f t="shared" ref="E65:F65" si="29">AVERAGE(E61:E63)</f>
        <v>-0.10623729999999994</v>
      </c>
      <c r="F65" s="18">
        <f t="shared" si="29"/>
        <v>-1.4786115200000001</v>
      </c>
      <c r="G65">
        <f>GEOMEAN(G59:G63)</f>
        <v>1.4074191446619133E-12</v>
      </c>
      <c r="H65" s="36">
        <f>AVERAGE(H59:H63)</f>
        <v>2.2861272380544813E-2</v>
      </c>
      <c r="I65" s="36">
        <f t="shared" ref="I65:J65" si="30">AVERAGE(I59:I63)</f>
        <v>1.3820733979973796</v>
      </c>
      <c r="J65" s="36">
        <f t="shared" si="30"/>
        <v>8.2346477276485537</v>
      </c>
      <c r="M65" t="s">
        <v>42</v>
      </c>
      <c r="N65" s="69">
        <f>STDEV(N59:N63)</f>
        <v>3.7744352557700589</v>
      </c>
      <c r="O65" s="2">
        <f>STDEV(O59:O63)</f>
        <v>1157.6207913704709</v>
      </c>
      <c r="Q65" s="69">
        <f>STDEV(Q59:Q63)</f>
        <v>791.92532616807387</v>
      </c>
    </row>
    <row r="66" spans="3:17" x14ac:dyDescent="0.2">
      <c r="C66" s="22" t="s">
        <v>6</v>
      </c>
      <c r="D66" s="18">
        <f>STDEV(D61:D63)</f>
        <v>0.92154195741323763</v>
      </c>
      <c r="E66" s="18">
        <f t="shared" ref="E66:F66" si="31">STDEV(E61:E63)</f>
        <v>2.010450612155307</v>
      </c>
      <c r="F66" s="18">
        <f t="shared" si="31"/>
        <v>1.0492095171480149</v>
      </c>
      <c r="G66" t="s">
        <v>42</v>
      </c>
      <c r="H66" s="36">
        <f>STDEV(H59:H63)</f>
        <v>2.6659963596328353E-2</v>
      </c>
      <c r="I66" s="36">
        <f t="shared" ref="I66:J66" si="32">STDEV(I59:I63)</f>
        <v>2.3258735041716254</v>
      </c>
      <c r="J66" s="36">
        <f t="shared" si="32"/>
        <v>10.821241461534289</v>
      </c>
      <c r="M66" t="s">
        <v>73</v>
      </c>
      <c r="N66" s="68">
        <f>N65/N64</f>
        <v>6.4087532995501462E-2</v>
      </c>
      <c r="O66" s="68">
        <f>O65/O64</f>
        <v>0.17289447353256149</v>
      </c>
      <c r="Q66" s="68">
        <f>Q65/Q64</f>
        <v>0.71755690349899892</v>
      </c>
    </row>
    <row r="67" spans="3:17" ht="17" thickBot="1" x14ac:dyDescent="0.25">
      <c r="C67" s="23" t="s">
        <v>27</v>
      </c>
      <c r="D67" s="19">
        <f>SQRT(EXP(D66^2)-1)</f>
        <v>1.1566626181531396</v>
      </c>
      <c r="E67" s="19">
        <f t="shared" ref="E67:F67" si="33">SQRT(EXP(E66^2)-1)</f>
        <v>7.4789758373345299</v>
      </c>
      <c r="F67" s="19">
        <f t="shared" si="33"/>
        <v>1.4165777141698663</v>
      </c>
      <c r="G67" s="15" t="s">
        <v>27</v>
      </c>
      <c r="H67" s="38">
        <f>H66/H65</f>
        <v>1.1661627206286325</v>
      </c>
      <c r="I67" s="38">
        <f t="shared" ref="I67:J67" si="34">I66/I65</f>
        <v>1.6828871082692203</v>
      </c>
      <c r="J67" s="38">
        <f t="shared" si="34"/>
        <v>1.3141110366143556</v>
      </c>
    </row>
    <row r="68" spans="3:17" ht="17" thickBot="1" x14ac:dyDescent="0.25"/>
    <row r="69" spans="3:17" x14ac:dyDescent="0.2">
      <c r="N69" s="7">
        <f>LN(N59)</f>
        <v>4.0648127596160624</v>
      </c>
      <c r="O69" s="70">
        <f>LN(O59)</f>
        <v>8.5500378514453192</v>
      </c>
    </row>
    <row r="70" spans="3:17" x14ac:dyDescent="0.2">
      <c r="N70" s="10">
        <f t="shared" ref="N70:O73" si="35">LN(N60)</f>
        <v>4.043630047677599</v>
      </c>
      <c r="O70" s="9">
        <f t="shared" si="35"/>
        <v>8.7874302302625313</v>
      </c>
    </row>
    <row r="71" spans="3:17" x14ac:dyDescent="0.2">
      <c r="N71" s="10">
        <f t="shared" si="35"/>
        <v>4.074804900347484</v>
      </c>
      <c r="O71" s="9">
        <f t="shared" si="35"/>
        <v>9.0155595195074536</v>
      </c>
    </row>
    <row r="72" spans="3:17" x14ac:dyDescent="0.2">
      <c r="N72" s="10">
        <f t="shared" si="35"/>
        <v>4.1769378605259542</v>
      </c>
      <c r="O72" s="9">
        <f t="shared" si="35"/>
        <v>8.8996732215999224</v>
      </c>
    </row>
    <row r="73" spans="3:17" ht="17" thickBot="1" x14ac:dyDescent="0.25">
      <c r="N73" s="14">
        <f t="shared" si="35"/>
        <v>4.0106549348357454</v>
      </c>
      <c r="O73" s="16">
        <f t="shared" si="35"/>
        <v>8.7322426336312304</v>
      </c>
    </row>
    <row r="74" spans="3:17" x14ac:dyDescent="0.2">
      <c r="M74" t="s">
        <v>5</v>
      </c>
      <c r="N74" s="7">
        <f>AVERAGE(N69:N73)</f>
        <v>4.074168100600569</v>
      </c>
      <c r="O74" s="43">
        <f>AVERAGE(O69:O73)</f>
        <v>8.7969886912892914</v>
      </c>
    </row>
    <row r="75" spans="3:17" x14ac:dyDescent="0.2">
      <c r="M75" t="s">
        <v>6</v>
      </c>
      <c r="N75" s="10">
        <f>STDEV(N69:N73)</f>
        <v>6.2482090185451214E-2</v>
      </c>
      <c r="O75" s="44">
        <f>STDEV(O69:O73)</f>
        <v>0.17577361375658213</v>
      </c>
    </row>
    <row r="76" spans="3:17" ht="17" thickBot="1" x14ac:dyDescent="0.25">
      <c r="M76" t="s">
        <v>27</v>
      </c>
      <c r="N76" s="14">
        <f>SQRT(EXP(N75^2)-1)</f>
        <v>6.2543122515044028E-2</v>
      </c>
      <c r="O76" s="16">
        <f>SQRT(EXP(O75^2)-1)</f>
        <v>0.17714008486169824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9D71F-A709-244F-B5DB-347600A58560}">
  <sheetPr codeName="Sheet14">
    <tabColor theme="5" tint="0.39997558519241921"/>
  </sheetPr>
  <dimension ref="A1:AA76"/>
  <sheetViews>
    <sheetView topLeftCell="A44" workbookViewId="0">
      <selection activeCell="G59" sqref="G59:G65"/>
    </sheetView>
  </sheetViews>
  <sheetFormatPr baseColWidth="10" defaultRowHeight="16" x14ac:dyDescent="0.2"/>
  <cols>
    <col min="4" max="4" width="11.1640625" bestFit="1" customWidth="1"/>
    <col min="5" max="5" width="11.33203125" customWidth="1"/>
    <col min="6" max="6" width="10" customWidth="1"/>
    <col min="7" max="7" width="9.1640625" customWidth="1"/>
    <col min="9" max="9" width="12.1640625" bestFit="1" customWidth="1"/>
    <col min="11" max="11" width="9.83203125" customWidth="1"/>
    <col min="12" max="12" width="6.1640625" customWidth="1"/>
    <col min="13" max="13" width="13.33203125" bestFit="1" customWidth="1"/>
    <col min="14" max="14" width="12.1640625" bestFit="1" customWidth="1"/>
    <col min="15" max="15" width="11.1640625" customWidth="1"/>
    <col min="16" max="16" width="13.5" bestFit="1" customWidth="1"/>
    <col min="17" max="17" width="13" bestFit="1" customWidth="1"/>
    <col min="18" max="18" width="12.33203125" bestFit="1" customWidth="1"/>
    <col min="19" max="19" width="12" bestFit="1" customWidth="1"/>
  </cols>
  <sheetData>
    <row r="1" spans="1:20" ht="17" thickBot="1" x14ac:dyDescent="0.25">
      <c r="A1" s="7" t="s">
        <v>55</v>
      </c>
      <c r="B1" s="8" t="s">
        <v>11</v>
      </c>
      <c r="C1" s="8" t="s">
        <v>10</v>
      </c>
      <c r="D1" s="8" t="s">
        <v>0</v>
      </c>
      <c r="E1" s="8" t="s">
        <v>1</v>
      </c>
      <c r="F1" s="8" t="s">
        <v>2</v>
      </c>
      <c r="G1" s="8" t="s">
        <v>7</v>
      </c>
      <c r="H1" s="8" t="s">
        <v>3</v>
      </c>
      <c r="I1" s="8" t="s">
        <v>16</v>
      </c>
      <c r="J1" s="8" t="s">
        <v>9</v>
      </c>
      <c r="K1" s="8" t="s">
        <v>44</v>
      </c>
      <c r="L1" s="8" t="s">
        <v>37</v>
      </c>
      <c r="M1" s="8" t="s">
        <v>38</v>
      </c>
      <c r="N1" s="8" t="s">
        <v>17</v>
      </c>
      <c r="O1" s="8" t="s">
        <v>15</v>
      </c>
      <c r="P1" s="8" t="s">
        <v>60</v>
      </c>
      <c r="Q1" t="s">
        <v>0</v>
      </c>
      <c r="R1" t="s">
        <v>1</v>
      </c>
      <c r="S1" t="s">
        <v>2</v>
      </c>
      <c r="T1" t="s">
        <v>7</v>
      </c>
    </row>
    <row r="2" spans="1:20" x14ac:dyDescent="0.2">
      <c r="A2">
        <v>2023</v>
      </c>
      <c r="B2" t="s">
        <v>12</v>
      </c>
      <c r="C2" t="s">
        <v>56</v>
      </c>
      <c r="D2" s="73">
        <v>-3.1867000000000001</v>
      </c>
      <c r="E2" s="73">
        <v>-5.6355000000000004</v>
      </c>
      <c r="F2" s="73">
        <v>1.9934000000000001</v>
      </c>
      <c r="H2">
        <v>11.04055</v>
      </c>
      <c r="K2" s="4">
        <f t="shared" ref="K2:K9" si="0">-2*LN(H2/L2) +2*M2</f>
        <v>6.166663582678777</v>
      </c>
      <c r="L2">
        <v>12</v>
      </c>
      <c r="M2">
        <v>3</v>
      </c>
      <c r="N2">
        <f>1/EXP(-0.5*K2)</f>
        <v>21.831017755297697</v>
      </c>
      <c r="O2">
        <f>N2/SUM(N$2:N$9)</f>
        <v>0.12120355700769525</v>
      </c>
      <c r="P2" s="43">
        <f>N2/(SUM(N$2:N$5))</f>
        <v>0.22226930837354378</v>
      </c>
      <c r="Q2" s="4">
        <f>$O2*D2+$O3*D3+$O4*D4+$O5*D5+$O6*D6+$O7*D7+$O8*D8+$O9*D9</f>
        <v>-1.6278482122701536</v>
      </c>
      <c r="R2" s="4">
        <f>$O2*E2+$O3*E3+$O4*E4+$O5*E5+$O6*E6+$O7*E7+$O8*E8+$O9*E9</f>
        <v>-2.277871682778684</v>
      </c>
      <c r="S2" s="4">
        <f>$O2*F2+$O3*F3+$O4*F4+$O5*F5+$O6*F6+$O7*F7+$O8*F8+$O9*F9</f>
        <v>2.37616014110694</v>
      </c>
      <c r="T2" s="4">
        <v>0.5</v>
      </c>
    </row>
    <row r="3" spans="1:20" x14ac:dyDescent="0.2">
      <c r="A3">
        <v>2023</v>
      </c>
      <c r="B3" t="s">
        <v>12</v>
      </c>
      <c r="C3" t="s">
        <v>57</v>
      </c>
      <c r="D3" s="73">
        <v>-2.2583000000000002</v>
      </c>
      <c r="E3" s="73">
        <v>-4.6764999999999999</v>
      </c>
      <c r="F3" s="73">
        <v>2.5674000000000001</v>
      </c>
      <c r="H3">
        <v>8.8155140000000003</v>
      </c>
      <c r="K3" s="4">
        <f t="shared" si="0"/>
        <v>6.6167870518774698</v>
      </c>
      <c r="L3">
        <v>12</v>
      </c>
      <c r="M3">
        <v>3</v>
      </c>
      <c r="N3">
        <f t="shared" ref="N3:N5" si="1">1/EXP(-0.5*K3)</f>
        <v>27.34116729645622</v>
      </c>
      <c r="O3">
        <f t="shared" ref="O3:O9" si="2">N3/SUM(N$2:N$9)</f>
        <v>0.15179533845914253</v>
      </c>
      <c r="P3" s="44">
        <f t="shared" ref="P3:P4" si="3">N3/(SUM(N$2:N$5))</f>
        <v>0.27837008852388284</v>
      </c>
    </row>
    <row r="4" spans="1:20" x14ac:dyDescent="0.2">
      <c r="A4">
        <v>2023</v>
      </c>
      <c r="B4" t="s">
        <v>45</v>
      </c>
      <c r="C4" t="s">
        <v>58</v>
      </c>
      <c r="D4" s="73">
        <v>2.7143000000000002</v>
      </c>
      <c r="E4" s="73">
        <v>3.1076000000000001</v>
      </c>
      <c r="F4" s="73">
        <v>8.9494000000000007</v>
      </c>
      <c r="H4">
        <v>9.2331959999999995</v>
      </c>
      <c r="K4" s="4">
        <f t="shared" si="0"/>
        <v>6.5242027980392807</v>
      </c>
      <c r="L4">
        <v>12</v>
      </c>
      <c r="M4">
        <v>3</v>
      </c>
      <c r="N4">
        <f t="shared" si="1"/>
        <v>26.104335170427664</v>
      </c>
      <c r="O4">
        <f t="shared" si="2"/>
        <v>0.14492857417099236</v>
      </c>
      <c r="P4" s="44">
        <f t="shared" si="3"/>
        <v>0.26577746346590381</v>
      </c>
      <c r="Q4" s="4">
        <f>$P2*D2+$P3*D3+$P4*D4+$P5*D5</f>
        <v>-1.0556663585253669</v>
      </c>
      <c r="R4" s="4">
        <f t="shared" ref="R4:S4" si="4">$P2*E2+$P3*E3+$P4*E4+$P5*E5</f>
        <v>-1.6237043227273549</v>
      </c>
      <c r="S4" s="4">
        <f t="shared" si="4"/>
        <v>3.0839974445373519</v>
      </c>
    </row>
    <row r="5" spans="1:20" ht="17" thickBot="1" x14ac:dyDescent="0.25">
      <c r="A5">
        <v>2023</v>
      </c>
      <c r="B5" t="s">
        <v>12</v>
      </c>
      <c r="C5" t="s">
        <v>68</v>
      </c>
      <c r="D5" s="73">
        <v>-1.8842000000000001</v>
      </c>
      <c r="E5" s="73">
        <v>0.44850000000000001</v>
      </c>
      <c r="F5" s="73">
        <v>-1.9363999999999999</v>
      </c>
      <c r="H5">
        <v>10.505789999999999</v>
      </c>
      <c r="K5" s="4">
        <f t="shared" si="0"/>
        <v>6.2659602320679202</v>
      </c>
      <c r="L5">
        <v>12</v>
      </c>
      <c r="M5">
        <v>3</v>
      </c>
      <c r="N5">
        <f t="shared" si="1"/>
        <v>22.942248329564173</v>
      </c>
      <c r="O5">
        <f t="shared" si="2"/>
        <v>0.1273729944460445</v>
      </c>
      <c r="P5" s="45">
        <f>N5/(SUM(N$2:N$5))</f>
        <v>0.23358313963666974</v>
      </c>
      <c r="Q5" s="4">
        <f>$P6*D6+$P7*D7+$P8*D8+$P9*D9</f>
        <v>-2.3140398745483348</v>
      </c>
      <c r="R5" s="4">
        <f t="shared" ref="R5:S5" si="5">$P6*E6+$P7*E7+$P8*E8+$P9*E9</f>
        <v>-3.062384832337548</v>
      </c>
      <c r="S5" s="4">
        <f t="shared" si="5"/>
        <v>1.5272830704963367</v>
      </c>
    </row>
    <row r="6" spans="1:20" x14ac:dyDescent="0.2">
      <c r="A6">
        <v>2023</v>
      </c>
      <c r="B6" t="s">
        <v>12</v>
      </c>
      <c r="C6" t="s">
        <v>52</v>
      </c>
      <c r="D6" s="73">
        <v>-1.45306218568187</v>
      </c>
      <c r="E6" s="73">
        <v>-1.01311154407066</v>
      </c>
      <c r="F6" s="73">
        <v>3.9997301177171298</v>
      </c>
      <c r="H6">
        <v>12.745710000000001</v>
      </c>
      <c r="K6" s="4">
        <f t="shared" si="0"/>
        <v>5.8794238107814589</v>
      </c>
      <c r="L6">
        <v>12</v>
      </c>
      <c r="M6">
        <v>3</v>
      </c>
      <c r="N6">
        <f>1/EXP(-0.5*K6)</f>
        <v>18.910397543820782</v>
      </c>
      <c r="O6">
        <f t="shared" si="2"/>
        <v>0.104988575083013</v>
      </c>
      <c r="P6" s="43">
        <f>N6/SUM(N$6:N$9)</f>
        <v>0.23089659608181207</v>
      </c>
    </row>
    <row r="7" spans="1:20" x14ac:dyDescent="0.2">
      <c r="A7">
        <v>2023</v>
      </c>
      <c r="B7" t="s">
        <v>12</v>
      </c>
      <c r="C7" t="s">
        <v>50</v>
      </c>
      <c r="D7" s="73">
        <v>-2.2420391040937999</v>
      </c>
      <c r="E7" s="73">
        <v>-4.4852908542238001</v>
      </c>
      <c r="F7" s="73">
        <v>0.32753242927826998</v>
      </c>
      <c r="H7">
        <v>8.8304819999999999</v>
      </c>
      <c r="K7" s="4">
        <f t="shared" si="0"/>
        <v>6.6133941000509227</v>
      </c>
      <c r="L7">
        <v>12</v>
      </c>
      <c r="M7">
        <v>3</v>
      </c>
      <c r="N7">
        <f>1/EXP(-0.5*K7)</f>
        <v>27.294822986814538</v>
      </c>
      <c r="O7">
        <f t="shared" si="2"/>
        <v>0.15153803963603685</v>
      </c>
      <c r="P7" s="44">
        <f t="shared" ref="P7:P9" si="6">N7/SUM(N$6:N$9)</f>
        <v>0.33327071542028097</v>
      </c>
    </row>
    <row r="8" spans="1:20" x14ac:dyDescent="0.2">
      <c r="A8">
        <v>2023</v>
      </c>
      <c r="B8" t="s">
        <v>45</v>
      </c>
      <c r="C8" t="s">
        <v>51</v>
      </c>
      <c r="D8" s="73">
        <v>-3.6608650162203702</v>
      </c>
      <c r="E8" s="73">
        <v>-4.6392738743162196</v>
      </c>
      <c r="F8" s="73">
        <v>2.2838743055841002</v>
      </c>
      <c r="H8" s="39">
        <v>13.59069</v>
      </c>
      <c r="K8" s="4">
        <f t="shared" si="0"/>
        <v>5.7510433005738051</v>
      </c>
      <c r="L8">
        <v>12</v>
      </c>
      <c r="M8">
        <v>3</v>
      </c>
      <c r="N8">
        <f>1/EXP(-0.5*K8)</f>
        <v>17.73467300617202</v>
      </c>
      <c r="O8">
        <f t="shared" si="2"/>
        <v>9.8461073817540531E-2</v>
      </c>
      <c r="P8" s="44">
        <f t="shared" si="6"/>
        <v>0.21654095955730823</v>
      </c>
    </row>
    <row r="9" spans="1:20" ht="17" thickBot="1" x14ac:dyDescent="0.25">
      <c r="A9">
        <v>2023</v>
      </c>
      <c r="B9" t="s">
        <v>12</v>
      </c>
      <c r="C9" t="s">
        <v>53</v>
      </c>
      <c r="D9" s="73">
        <v>-2.0000734384937702</v>
      </c>
      <c r="E9" s="73">
        <v>-1.50052133156733</v>
      </c>
      <c r="F9" s="73">
        <v>2.2664056420330599E-4</v>
      </c>
      <c r="H9">
        <v>13.420210000000001</v>
      </c>
      <c r="K9" s="4">
        <f t="shared" si="0"/>
        <v>5.7762897401615154</v>
      </c>
      <c r="L9">
        <v>12</v>
      </c>
      <c r="M9">
        <v>3</v>
      </c>
      <c r="N9">
        <f>1/EXP(-0.5*K9)</f>
        <v>17.959960617475584</v>
      </c>
      <c r="O9">
        <f t="shared" si="2"/>
        <v>9.9711847379535035E-2</v>
      </c>
      <c r="P9" s="45">
        <f t="shared" si="6"/>
        <v>0.21929172894059878</v>
      </c>
    </row>
    <row r="10" spans="1:20" x14ac:dyDescent="0.2">
      <c r="H10" s="2"/>
      <c r="K10" s="4"/>
      <c r="O10">
        <f>SUM(O2:O9)</f>
        <v>1</v>
      </c>
      <c r="P10">
        <f>SUM(P2:P9)</f>
        <v>2.0000000000000004</v>
      </c>
    </row>
    <row r="11" spans="1:20" x14ac:dyDescent="0.2">
      <c r="H11" s="2"/>
      <c r="K11" s="2"/>
    </row>
    <row r="12" spans="1:20" x14ac:dyDescent="0.2">
      <c r="A12">
        <v>2023</v>
      </c>
      <c r="B12" t="s">
        <v>18</v>
      </c>
      <c r="C12" t="s">
        <v>8</v>
      </c>
      <c r="D12" s="73">
        <v>-3.6583909999999999</v>
      </c>
      <c r="E12" s="73">
        <v>-4.6567170000000004</v>
      </c>
      <c r="F12" s="73">
        <v>2.0677091299999999</v>
      </c>
      <c r="G12" s="73">
        <v>0.20055909999999999</v>
      </c>
      <c r="H12" s="39">
        <v>13.56218</v>
      </c>
      <c r="I12" s="6">
        <v>4.1184399999999997</v>
      </c>
      <c r="K12" s="4">
        <f t="shared" ref="K12:K19" si="7">-2*LN(H12/L12) +2*M12 +10</f>
        <v>17.755243226471443</v>
      </c>
      <c r="L12">
        <v>12</v>
      </c>
      <c r="M12">
        <v>4</v>
      </c>
      <c r="N12">
        <f>1/EXP(-0.5*K12)</f>
        <v>7169.7180785761975</v>
      </c>
      <c r="O12">
        <f>N12/SUM(N$12:N$19)</f>
        <v>0.12501780895140471</v>
      </c>
      <c r="Q12">
        <f t="shared" ref="Q12:T19" si="8">$O12*D12</f>
        <v>-0.45736402710753843</v>
      </c>
      <c r="R12">
        <f t="shared" si="8"/>
        <v>-0.58217255624675857</v>
      </c>
      <c r="S12">
        <f t="shared" si="8"/>
        <v>0.25850046498141521</v>
      </c>
      <c r="T12">
        <f t="shared" si="8"/>
        <v>2.5073459247265673E-2</v>
      </c>
    </row>
    <row r="13" spans="1:20" x14ac:dyDescent="0.2">
      <c r="A13">
        <v>2023</v>
      </c>
      <c r="B13" t="s">
        <v>18</v>
      </c>
      <c r="C13" t="s">
        <v>31</v>
      </c>
      <c r="D13" s="73">
        <v>-3.6583909999999999</v>
      </c>
      <c r="E13" s="73">
        <v>-4.6567170000000004</v>
      </c>
      <c r="F13" s="73">
        <v>2.0677091299999999</v>
      </c>
      <c r="G13" s="73">
        <v>0.20055909999999999</v>
      </c>
      <c r="H13">
        <v>13.56218</v>
      </c>
      <c r="I13" s="2"/>
      <c r="K13" s="4">
        <f t="shared" si="7"/>
        <v>17.755243226471443</v>
      </c>
      <c r="L13">
        <v>12</v>
      </c>
      <c r="M13">
        <v>4</v>
      </c>
      <c r="N13">
        <f t="shared" ref="N13:N19" si="9">1/EXP(-0.5*K13)</f>
        <v>7169.7180785761975</v>
      </c>
      <c r="O13" s="3">
        <f t="shared" ref="O13:O19" si="10">N13/SUM(N$12:N$19)</f>
        <v>0.12501780895140471</v>
      </c>
      <c r="Q13">
        <f t="shared" si="8"/>
        <v>-0.45736402710753843</v>
      </c>
      <c r="R13">
        <f t="shared" si="8"/>
        <v>-0.58217255624675857</v>
      </c>
      <c r="S13">
        <f t="shared" si="8"/>
        <v>0.25850046498141521</v>
      </c>
      <c r="T13">
        <f t="shared" si="8"/>
        <v>2.5073459247265673E-2</v>
      </c>
    </row>
    <row r="14" spans="1:20" x14ac:dyDescent="0.2">
      <c r="A14">
        <v>2023</v>
      </c>
      <c r="B14" t="s">
        <v>19</v>
      </c>
      <c r="C14" t="s">
        <v>8</v>
      </c>
      <c r="D14" s="73">
        <v>-3.685222</v>
      </c>
      <c r="E14" s="73">
        <v>-4.6505190000000001</v>
      </c>
      <c r="F14" s="73">
        <v>-2.6152809999999999E-2</v>
      </c>
      <c r="G14" s="73">
        <v>0.20175860000000001</v>
      </c>
      <c r="H14">
        <v>13.598039999999999</v>
      </c>
      <c r="I14" s="6">
        <v>0.4078</v>
      </c>
      <c r="J14" s="39"/>
      <c r="K14" s="4">
        <f t="shared" si="7"/>
        <v>17.749961970157997</v>
      </c>
      <c r="L14">
        <v>12</v>
      </c>
      <c r="M14">
        <v>4</v>
      </c>
      <c r="N14">
        <f t="shared" si="9"/>
        <v>7150.8104940788971</v>
      </c>
      <c r="O14">
        <f t="shared" si="10"/>
        <v>0.12468811889099925</v>
      </c>
      <c r="Q14">
        <f t="shared" si="8"/>
        <v>-0.45950339887572605</v>
      </c>
      <c r="R14">
        <f t="shared" si="8"/>
        <v>-0.57986446597685093</v>
      </c>
      <c r="S14">
        <f t="shared" si="8"/>
        <v>-3.2609446826137138E-3</v>
      </c>
      <c r="T14">
        <f t="shared" si="8"/>
        <v>2.5156900304081561E-2</v>
      </c>
    </row>
    <row r="15" spans="1:20" x14ac:dyDescent="0.2">
      <c r="A15">
        <v>2023</v>
      </c>
      <c r="B15" t="s">
        <v>19</v>
      </c>
      <c r="C15" t="s">
        <v>30</v>
      </c>
      <c r="D15" s="73">
        <v>-3.6088580000000001</v>
      </c>
      <c r="E15" s="73">
        <v>-4.5453809999999999</v>
      </c>
      <c r="F15" s="73">
        <v>1.91700257</v>
      </c>
      <c r="G15" s="73">
        <v>0.20056850000000001</v>
      </c>
      <c r="H15" s="39">
        <v>13.53087</v>
      </c>
      <c r="K15" s="4">
        <f t="shared" si="7"/>
        <v>17.759865816240907</v>
      </c>
      <c r="L15">
        <v>12</v>
      </c>
      <c r="M15">
        <v>4</v>
      </c>
      <c r="N15">
        <f t="shared" si="9"/>
        <v>7186.3085766772301</v>
      </c>
      <c r="O15" s="3">
        <f t="shared" si="10"/>
        <v>0.12530709615897306</v>
      </c>
      <c r="Q15">
        <f t="shared" si="8"/>
        <v>-0.45221551643007923</v>
      </c>
      <c r="R15">
        <f t="shared" si="8"/>
        <v>-0.56956849404616916</v>
      </c>
      <c r="S15">
        <f t="shared" si="8"/>
        <v>0.24021402537598849</v>
      </c>
      <c r="T15">
        <f t="shared" si="8"/>
        <v>2.513265631596099E-2</v>
      </c>
    </row>
    <row r="16" spans="1:20" x14ac:dyDescent="0.2">
      <c r="A16">
        <v>2023</v>
      </c>
      <c r="B16" t="s">
        <v>28</v>
      </c>
      <c r="C16" t="s">
        <v>8</v>
      </c>
      <c r="D16" s="73">
        <v>-3.6616979999999999</v>
      </c>
      <c r="E16" s="73">
        <v>-4.704326</v>
      </c>
      <c r="F16" s="73">
        <v>0.96395739000000003</v>
      </c>
      <c r="G16" s="73">
        <v>0.20090140000000001</v>
      </c>
      <c r="H16">
        <v>13.506119999999999</v>
      </c>
      <c r="I16" s="6">
        <v>0.429865</v>
      </c>
      <c r="K16" s="4">
        <f t="shared" si="7"/>
        <v>17.763527467469586</v>
      </c>
      <c r="L16">
        <v>12</v>
      </c>
      <c r="M16">
        <v>4</v>
      </c>
      <c r="N16">
        <f t="shared" si="9"/>
        <v>7199.4775058199184</v>
      </c>
      <c r="O16">
        <f t="shared" si="10"/>
        <v>0.12553672173833505</v>
      </c>
      <c r="Q16">
        <f t="shared" si="8"/>
        <v>-0.45967756291581796</v>
      </c>
      <c r="R16">
        <f t="shared" si="8"/>
        <v>-0.59056566402841482</v>
      </c>
      <c r="S16">
        <f t="shared" si="8"/>
        <v>0.12101205063604172</v>
      </c>
      <c r="T16">
        <f t="shared" si="8"/>
        <v>2.5220503148641948E-2</v>
      </c>
    </row>
    <row r="17" spans="1:27" x14ac:dyDescent="0.2">
      <c r="A17">
        <v>2023</v>
      </c>
      <c r="B17" t="s">
        <v>28</v>
      </c>
      <c r="C17" t="s">
        <v>30</v>
      </c>
      <c r="D17" s="73">
        <v>-3.6349840000000002</v>
      </c>
      <c r="E17" s="73">
        <v>-4.5956159999999997</v>
      </c>
      <c r="F17" s="73">
        <v>3.4771106000000001</v>
      </c>
      <c r="G17" s="73">
        <v>0.20582629999999999</v>
      </c>
      <c r="H17">
        <v>13.56348</v>
      </c>
      <c r="I17" s="2"/>
      <c r="K17" s="4">
        <f t="shared" si="7"/>
        <v>17.755051526066588</v>
      </c>
      <c r="L17">
        <v>12</v>
      </c>
      <c r="M17">
        <v>4</v>
      </c>
      <c r="N17">
        <f t="shared" si="9"/>
        <v>7169.0308925810032</v>
      </c>
      <c r="O17" s="3">
        <f t="shared" si="10"/>
        <v>0.125005826543377</v>
      </c>
      <c r="Q17">
        <f t="shared" si="8"/>
        <v>-0.4543941793919507</v>
      </c>
      <c r="R17">
        <f t="shared" si="8"/>
        <v>-0.57447877655596802</v>
      </c>
      <c r="S17">
        <f t="shared" si="8"/>
        <v>0.43465908453573754</v>
      </c>
      <c r="T17">
        <f t="shared" si="8"/>
        <v>2.5729486755865075E-2</v>
      </c>
    </row>
    <row r="18" spans="1:27" x14ac:dyDescent="0.2">
      <c r="A18">
        <v>2023</v>
      </c>
      <c r="B18" t="s">
        <v>29</v>
      </c>
      <c r="C18" t="s">
        <v>8</v>
      </c>
      <c r="D18" s="73">
        <v>-3.628965</v>
      </c>
      <c r="E18" s="73">
        <v>-4.573499</v>
      </c>
      <c r="F18" s="73">
        <v>1.4641813100000001</v>
      </c>
      <c r="G18" s="73">
        <v>0.2010132</v>
      </c>
      <c r="H18" s="73">
        <v>13.55559</v>
      </c>
      <c r="I18" s="6">
        <v>0.40701500000000002</v>
      </c>
      <c r="K18" s="4">
        <f t="shared" si="7"/>
        <v>17.75621528282117</v>
      </c>
      <c r="L18">
        <v>12</v>
      </c>
      <c r="M18">
        <v>4</v>
      </c>
      <c r="N18">
        <f t="shared" si="9"/>
        <v>7173.2036105329707</v>
      </c>
      <c r="O18">
        <f t="shared" si="10"/>
        <v>0.1250785858973725</v>
      </c>
      <c r="Q18">
        <f t="shared" si="8"/>
        <v>-0.45390581047105838</v>
      </c>
      <c r="R18">
        <f t="shared" si="8"/>
        <v>-0.57204678752304727</v>
      </c>
      <c r="S18">
        <f t="shared" si="8"/>
        <v>0.18313772775216242</v>
      </c>
      <c r="T18">
        <f t="shared" si="8"/>
        <v>2.514244680270572E-2</v>
      </c>
    </row>
    <row r="19" spans="1:27" ht="17" thickBot="1" x14ac:dyDescent="0.25">
      <c r="A19" s="15">
        <v>2023</v>
      </c>
      <c r="B19" s="15" t="s">
        <v>29</v>
      </c>
      <c r="C19" s="15" t="s">
        <v>30</v>
      </c>
      <c r="D19" s="81">
        <v>-3.6892939999999999</v>
      </c>
      <c r="E19" s="81">
        <v>-4.6789990000000001</v>
      </c>
      <c r="F19" s="81">
        <v>2.1352984500000001</v>
      </c>
      <c r="G19" s="81">
        <v>0.2009628</v>
      </c>
      <c r="H19" s="15">
        <v>13.63523</v>
      </c>
      <c r="I19" s="15"/>
      <c r="J19" s="15"/>
      <c r="K19" s="51">
        <f t="shared" si="7"/>
        <v>17.744499530558432</v>
      </c>
      <c r="L19" s="15">
        <v>12</v>
      </c>
      <c r="M19" s="15">
        <v>4</v>
      </c>
      <c r="N19" s="15">
        <f t="shared" si="9"/>
        <v>7131.3067055637975</v>
      </c>
      <c r="O19" s="15">
        <f t="shared" si="10"/>
        <v>0.12434803286813381</v>
      </c>
      <c r="Q19">
        <f t="shared" si="8"/>
        <v>-0.45875645157220885</v>
      </c>
      <c r="R19">
        <f t="shared" si="8"/>
        <v>-0.58182432144196528</v>
      </c>
      <c r="S19">
        <f t="shared" si="8"/>
        <v>0.26552016184387517</v>
      </c>
      <c r="T19">
        <f t="shared" si="8"/>
        <v>2.49893288596722E-2</v>
      </c>
    </row>
    <row r="20" spans="1:27" x14ac:dyDescent="0.2">
      <c r="I20" s="6"/>
      <c r="Q20" t="s">
        <v>39</v>
      </c>
    </row>
    <row r="21" spans="1:27" x14ac:dyDescent="0.2">
      <c r="A21" s="10"/>
      <c r="I21" s="6"/>
      <c r="P21" s="1" t="s">
        <v>5</v>
      </c>
      <c r="Q21" s="11">
        <f>SUM(Q12:Q19)</f>
        <v>-3.6531809738719181</v>
      </c>
      <c r="R21" s="11">
        <f t="shared" ref="R21:T21" si="11">SUM(R12:R19)</f>
        <v>-4.6326936220659327</v>
      </c>
      <c r="S21" s="11">
        <f t="shared" si="11"/>
        <v>1.758283035424022</v>
      </c>
      <c r="T21" s="11">
        <f t="shared" si="11"/>
        <v>0.20151824068145885</v>
      </c>
      <c r="V21" s="4"/>
      <c r="W21" s="4"/>
      <c r="X21" s="4"/>
      <c r="Y21" s="4"/>
      <c r="Z21" s="4"/>
      <c r="AA21" s="4"/>
    </row>
    <row r="22" spans="1:27" x14ac:dyDescent="0.2">
      <c r="A22" s="10">
        <v>2023</v>
      </c>
      <c r="B22" t="s">
        <v>13</v>
      </c>
      <c r="C22" t="s">
        <v>8</v>
      </c>
      <c r="D22">
        <v>-4.2708588000000001</v>
      </c>
      <c r="E22">
        <v>-0.72860930000000002</v>
      </c>
      <c r="F22" s="39">
        <v>-2.1013807999999998</v>
      </c>
      <c r="G22" s="58">
        <v>0.2000893</v>
      </c>
      <c r="H22">
        <v>1.0856940000000001E-2</v>
      </c>
      <c r="I22" s="6">
        <v>0.56386000000000003</v>
      </c>
      <c r="J22" s="4"/>
      <c r="K22" s="4">
        <f>-2*LN(H22/L22) +2*M22</f>
        <v>21.440350698944833</v>
      </c>
      <c r="L22">
        <v>9</v>
      </c>
      <c r="M22">
        <v>4</v>
      </c>
      <c r="N22">
        <f>1/EXP(-0.5*K22)</f>
        <v>45259.838434982412</v>
      </c>
      <c r="O22">
        <f>N22/SUM(N$22:N$24)</f>
        <v>9.7131078212237132E-10</v>
      </c>
      <c r="P22" s="1" t="s">
        <v>6</v>
      </c>
      <c r="Q22" s="11">
        <f>STDEV(D12:D19)</f>
        <v>2.7618989274656065E-2</v>
      </c>
      <c r="R22" s="11">
        <f>STDEV(E12:E19)</f>
        <v>5.5096818743398168E-2</v>
      </c>
      <c r="S22" s="11">
        <f>STDEV(F12:F19)</f>
        <v>1.0152304474869458</v>
      </c>
      <c r="T22" s="11">
        <f>STDEV(G12:G19)</f>
        <v>1.7849821301626492E-3</v>
      </c>
    </row>
    <row r="23" spans="1:27" x14ac:dyDescent="0.2">
      <c r="A23">
        <v>2023</v>
      </c>
      <c r="B23" t="s">
        <v>13</v>
      </c>
      <c r="C23" t="s">
        <v>30</v>
      </c>
      <c r="D23" s="58">
        <v>-3.8726691999999998</v>
      </c>
      <c r="E23" s="58">
        <v>4.6673546999999997</v>
      </c>
      <c r="F23">
        <v>-1.6895849999999999</v>
      </c>
      <c r="G23" s="58">
        <v>0.2000306</v>
      </c>
      <c r="H23">
        <v>1.024633E-2</v>
      </c>
      <c r="I23" s="55"/>
      <c r="J23" s="4"/>
      <c r="K23" s="4">
        <f>-2*LN(H23/L23) +2*M23</f>
        <v>21.556120527258393</v>
      </c>
      <c r="L23">
        <v>9</v>
      </c>
      <c r="M23">
        <v>4</v>
      </c>
      <c r="N23">
        <f>1/EXP(-0.5*K23)</f>
        <v>47957.01000243974</v>
      </c>
      <c r="O23">
        <f t="shared" ref="O23" si="12">N23/SUM(N$22:N$24)</f>
        <v>1.0291941488177394E-9</v>
      </c>
      <c r="P23" s="1" t="s">
        <v>27</v>
      </c>
      <c r="Q23" s="11">
        <f>SQRT(EXP(Q22^2)-1)</f>
        <v>2.7624257112194454E-2</v>
      </c>
      <c r="R23" s="11">
        <f t="shared" ref="R23:T23" si="13">SQRT(EXP(R22^2)-1)</f>
        <v>5.5138658994124436E-2</v>
      </c>
      <c r="S23" s="11">
        <f t="shared" si="13"/>
        <v>1.3427610576266586</v>
      </c>
      <c r="T23" s="86">
        <f t="shared" si="13"/>
        <v>1.7849835519720648E-3</v>
      </c>
    </row>
    <row r="24" spans="1:27" ht="17" thickBot="1" x14ac:dyDescent="0.25">
      <c r="A24" s="47">
        <v>2019</v>
      </c>
      <c r="B24" s="47" t="s">
        <v>13</v>
      </c>
      <c r="C24" s="47" t="s">
        <v>64</v>
      </c>
      <c r="D24" s="47">
        <v>-4.4599054999999996</v>
      </c>
      <c r="E24" s="47">
        <v>1.4063464999999999</v>
      </c>
      <c r="F24" s="47">
        <v>-2.1838536999999998</v>
      </c>
      <c r="G24" s="47"/>
      <c r="H24" s="48">
        <v>1.724204E-12</v>
      </c>
      <c r="I24" s="106"/>
      <c r="J24" s="4"/>
      <c r="K24" s="4">
        <f>-2*LN(H24/L24) +2*M24</f>
        <v>62.945099964681916</v>
      </c>
      <c r="L24">
        <v>4</v>
      </c>
      <c r="M24">
        <v>3</v>
      </c>
      <c r="N24">
        <f>1/EXP(-0.5*K24)</f>
        <v>46596660077781.141</v>
      </c>
      <c r="O24">
        <f t="shared" ref="O24" si="14">N24/SUM(N$22:N$24)</f>
        <v>0.99999999799949502</v>
      </c>
      <c r="P24" s="1"/>
      <c r="Q24" s="4"/>
      <c r="R24" s="4"/>
      <c r="S24" s="4"/>
      <c r="T24" s="4"/>
    </row>
    <row r="25" spans="1:27" ht="17" thickTop="1" x14ac:dyDescent="0.2">
      <c r="A25">
        <v>2019</v>
      </c>
      <c r="B25" t="s">
        <v>13</v>
      </c>
      <c r="C25" t="s">
        <v>69</v>
      </c>
      <c r="D25">
        <v>-4.3289122000000004</v>
      </c>
      <c r="E25">
        <v>1.9260067999999999</v>
      </c>
      <c r="F25">
        <v>-2.0985904999999998</v>
      </c>
      <c r="H25" s="2">
        <v>1.0236992E-19</v>
      </c>
      <c r="I25" s="106"/>
      <c r="P25" s="40"/>
      <c r="T25" s="73"/>
    </row>
    <row r="26" spans="1:27" x14ac:dyDescent="0.2">
      <c r="A26" s="10"/>
      <c r="D26" s="55"/>
      <c r="E26" s="55"/>
      <c r="F26" s="55"/>
      <c r="G26" s="55"/>
      <c r="H26" s="55"/>
      <c r="I26" s="106"/>
      <c r="P26" s="40"/>
      <c r="T26" s="73"/>
    </row>
    <row r="27" spans="1:27" x14ac:dyDescent="0.2">
      <c r="A27" s="10">
        <v>2023</v>
      </c>
      <c r="B27" t="s">
        <v>14</v>
      </c>
      <c r="C27" t="s">
        <v>8</v>
      </c>
      <c r="D27">
        <v>0.62443000000000004</v>
      </c>
      <c r="E27">
        <v>1.9175663999999999</v>
      </c>
      <c r="F27">
        <v>-0.24953600000000001</v>
      </c>
      <c r="G27">
        <v>0.2005825</v>
      </c>
      <c r="H27">
        <v>26.731159999999999</v>
      </c>
      <c r="I27" s="6">
        <v>0.56054999999999999</v>
      </c>
      <c r="K27" s="4">
        <f>-2*LN(H27/L27) +2*M27</f>
        <v>5.8227893023894515</v>
      </c>
      <c r="L27">
        <v>9</v>
      </c>
      <c r="M27">
        <v>4</v>
      </c>
      <c r="N27">
        <f>1/EXP(-0.5*K27)</f>
        <v>18.382417758836436</v>
      </c>
      <c r="O27">
        <f>N27/SUM(N$27:N$29)</f>
        <v>1.5812044276315055E-10</v>
      </c>
      <c r="P27" s="40"/>
      <c r="T27" s="73"/>
      <c r="U27" s="39"/>
    </row>
    <row r="28" spans="1:27" x14ac:dyDescent="0.2">
      <c r="A28">
        <v>2023</v>
      </c>
      <c r="B28" t="s">
        <v>14</v>
      </c>
      <c r="C28" t="s">
        <v>30</v>
      </c>
      <c r="D28">
        <v>0.43302030000000002</v>
      </c>
      <c r="E28">
        <v>4.5206939000000004</v>
      </c>
      <c r="F28">
        <v>-0.28888390000000003</v>
      </c>
      <c r="G28">
        <v>0.20384050000000001</v>
      </c>
      <c r="H28">
        <v>18.006409999999999</v>
      </c>
      <c r="I28" s="6"/>
      <c r="K28" s="4">
        <f>-2*LN(H28/L28) +2*M28</f>
        <v>6.6129935434429123</v>
      </c>
      <c r="L28">
        <v>9</v>
      </c>
      <c r="M28">
        <v>4</v>
      </c>
      <c r="N28">
        <f>1/EXP(-0.5*K28)</f>
        <v>27.289356973338844</v>
      </c>
      <c r="O28">
        <f t="shared" ref="O28:O29" si="15">N28/SUM(N$27:N$29)</f>
        <v>2.3473545558346278E-10</v>
      </c>
      <c r="P28" s="40"/>
      <c r="Q28" s="73"/>
      <c r="R28" s="73"/>
      <c r="S28" s="73"/>
      <c r="T28" s="73"/>
      <c r="U28" s="39"/>
    </row>
    <row r="29" spans="1:27" ht="17" thickBot="1" x14ac:dyDescent="0.25">
      <c r="A29" s="47">
        <v>2019</v>
      </c>
      <c r="B29" s="47" t="s">
        <v>14</v>
      </c>
      <c r="C29" s="47" t="s">
        <v>64</v>
      </c>
      <c r="D29" s="49">
        <v>-0.43574930000000001</v>
      </c>
      <c r="E29" s="47">
        <v>2.3293187</v>
      </c>
      <c r="F29" s="47">
        <v>-0.54957869999999998</v>
      </c>
      <c r="G29" s="47"/>
      <c r="H29" s="48">
        <v>6.910808E-10</v>
      </c>
      <c r="I29" s="6"/>
      <c r="K29" s="4">
        <f>-2*LN(H29/L29) +2*M29</f>
        <v>50.95811745626829</v>
      </c>
      <c r="L29">
        <v>4</v>
      </c>
      <c r="M29">
        <v>3</v>
      </c>
      <c r="N29">
        <f>1/EXP(-0.5*K29)</f>
        <v>116255794825.65652</v>
      </c>
      <c r="O29">
        <f t="shared" si="15"/>
        <v>0.99999999960714414</v>
      </c>
      <c r="P29" s="40"/>
      <c r="Q29" s="73"/>
      <c r="R29" s="73"/>
      <c r="S29" s="73"/>
      <c r="T29" s="73"/>
      <c r="U29" s="39"/>
      <c r="V29" s="40"/>
    </row>
    <row r="30" spans="1:27" ht="17" thickTop="1" x14ac:dyDescent="0.2">
      <c r="A30">
        <v>2019</v>
      </c>
      <c r="B30" t="s">
        <v>14</v>
      </c>
      <c r="C30" t="s">
        <v>69</v>
      </c>
      <c r="D30">
        <v>-0.48389088000000002</v>
      </c>
      <c r="E30">
        <v>2.9180531699999999</v>
      </c>
      <c r="F30">
        <v>-0.56063965999999998</v>
      </c>
      <c r="H30" s="2">
        <v>5.2379287000000002E-14</v>
      </c>
      <c r="I30" s="6"/>
      <c r="P30" s="40"/>
      <c r="Q30" s="73"/>
      <c r="R30" s="73"/>
      <c r="S30" s="73"/>
      <c r="T30" s="73"/>
      <c r="U30" s="39"/>
      <c r="V30" s="40"/>
    </row>
    <row r="31" spans="1:27" x14ac:dyDescent="0.2">
      <c r="A31" s="10"/>
      <c r="D31" s="55"/>
      <c r="E31" s="55"/>
      <c r="F31" s="55"/>
      <c r="G31" s="55"/>
      <c r="H31" s="55"/>
      <c r="I31" s="106"/>
      <c r="P31" s="40"/>
      <c r="Q31" s="73"/>
      <c r="R31" s="73"/>
      <c r="S31" s="73"/>
      <c r="T31" s="73"/>
      <c r="V31" s="40"/>
    </row>
    <row r="32" spans="1:27" x14ac:dyDescent="0.2">
      <c r="A32" s="10">
        <v>2023</v>
      </c>
      <c r="B32" t="s">
        <v>23</v>
      </c>
      <c r="C32" t="s">
        <v>35</v>
      </c>
      <c r="D32">
        <v>-4.5202660000000003</v>
      </c>
      <c r="E32">
        <v>-3.796656</v>
      </c>
      <c r="F32">
        <v>1.9341569999999999</v>
      </c>
      <c r="H32">
        <v>8.5185060000000004</v>
      </c>
      <c r="I32" s="106"/>
      <c r="K32" s="4">
        <f>-2*LN(H32) +2*M32</f>
        <v>1.7155180532948613</v>
      </c>
      <c r="L32">
        <v>3</v>
      </c>
      <c r="M32">
        <v>3</v>
      </c>
      <c r="N32">
        <f t="shared" ref="N32:N34" si="16">1/EXP(-0.5*K32)</f>
        <v>2.3578708429843993</v>
      </c>
      <c r="O32">
        <f>N32/SUM(N$32:$N$34)</f>
        <v>0.33401053781006562</v>
      </c>
      <c r="P32" s="40"/>
      <c r="Q32" s="73"/>
      <c r="R32" s="73"/>
      <c r="S32" s="73"/>
      <c r="T32" s="73"/>
      <c r="V32" s="40"/>
    </row>
    <row r="33" spans="1:22" x14ac:dyDescent="0.2">
      <c r="A33" s="10">
        <v>2023</v>
      </c>
      <c r="B33" t="s">
        <v>23</v>
      </c>
      <c r="C33" t="s">
        <v>34</v>
      </c>
      <c r="D33">
        <v>-4.8604229999999999</v>
      </c>
      <c r="E33">
        <v>-7.7851540000000004</v>
      </c>
      <c r="F33">
        <v>2.7332179999999999</v>
      </c>
      <c r="H33">
        <v>8.5482329999999997</v>
      </c>
      <c r="I33" s="106"/>
      <c r="K33" s="4">
        <f>-2*LN(H33) +2*M33</f>
        <v>1.7085508101529925</v>
      </c>
      <c r="L33">
        <v>3</v>
      </c>
      <c r="M33">
        <v>3</v>
      </c>
      <c r="N33">
        <f t="shared" si="16"/>
        <v>2.3496712037666345</v>
      </c>
      <c r="O33">
        <f>N33/SUM(N$32:$N$34)</f>
        <v>0.33284899585660233</v>
      </c>
      <c r="P33" s="40"/>
      <c r="Q33" s="40"/>
      <c r="V33" s="40"/>
    </row>
    <row r="34" spans="1:22" ht="17" thickBot="1" x14ac:dyDescent="0.25">
      <c r="A34" s="46">
        <v>2023</v>
      </c>
      <c r="B34" s="47" t="s">
        <v>23</v>
      </c>
      <c r="C34" s="47" t="s">
        <v>40</v>
      </c>
      <c r="D34" s="47">
        <v>-5.551787</v>
      </c>
      <c r="E34" s="47">
        <v>-8</v>
      </c>
      <c r="F34" s="47">
        <v>-4</v>
      </c>
      <c r="G34" s="47"/>
      <c r="H34" s="47">
        <v>8.5407539999999997</v>
      </c>
      <c r="I34" s="106"/>
      <c r="K34" s="4">
        <f>-2*LN(H34) +2*M34</f>
        <v>1.7103014113975261</v>
      </c>
      <c r="L34">
        <v>3</v>
      </c>
      <c r="M34">
        <v>3</v>
      </c>
      <c r="N34">
        <f t="shared" si="16"/>
        <v>2.3517287727977729</v>
      </c>
      <c r="O34">
        <f>N34/SUM(N$32:$N$34)</f>
        <v>0.33314046633333211</v>
      </c>
      <c r="P34" s="40"/>
      <c r="Q34" s="40"/>
      <c r="V34" s="40"/>
    </row>
    <row r="35" spans="1:22" ht="17" thickTop="1" x14ac:dyDescent="0.2">
      <c r="A35" s="10">
        <v>2023</v>
      </c>
      <c r="B35" t="s">
        <v>23</v>
      </c>
      <c r="C35" t="s">
        <v>66</v>
      </c>
      <c r="D35">
        <v>-4.9893822999999999</v>
      </c>
      <c r="E35">
        <v>-2.9150092000000001</v>
      </c>
      <c r="F35">
        <v>-2.1017250999999999</v>
      </c>
      <c r="H35">
        <v>3.9332148999999998E-19</v>
      </c>
      <c r="I35" s="55"/>
      <c r="K35" s="4"/>
      <c r="P35" s="40"/>
      <c r="Q35" s="40"/>
      <c r="R35" s="39"/>
      <c r="S35" s="39"/>
      <c r="V35" s="40"/>
    </row>
    <row r="36" spans="1:22" x14ac:dyDescent="0.2">
      <c r="I36" s="55"/>
      <c r="K36" s="4"/>
      <c r="P36" s="40"/>
      <c r="Q36" s="40"/>
      <c r="R36" s="39"/>
      <c r="S36" s="39"/>
      <c r="V36" s="40"/>
    </row>
    <row r="37" spans="1:22" x14ac:dyDescent="0.2">
      <c r="A37">
        <v>2023</v>
      </c>
      <c r="B37" t="s">
        <v>24</v>
      </c>
      <c r="C37" t="s">
        <v>35</v>
      </c>
      <c r="D37">
        <v>-2.8219460000000001</v>
      </c>
      <c r="E37">
        <v>7.7566850000000001</v>
      </c>
      <c r="F37">
        <v>-1.3549169999999999</v>
      </c>
      <c r="H37">
        <v>8.5203260000000007</v>
      </c>
      <c r="I37" s="55"/>
      <c r="K37" s="4">
        <f>-2*LN(H37) +2*M37</f>
        <v>1.715090793959968</v>
      </c>
      <c r="L37">
        <v>3</v>
      </c>
      <c r="M37">
        <v>3</v>
      </c>
      <c r="N37">
        <f t="shared" ref="N37:N39" si="17">1/EXP(-0.5*K37)</f>
        <v>2.3573671856203231</v>
      </c>
      <c r="O37">
        <f>N37/SUM(N$37:$N$39)</f>
        <v>0.34535329962665168</v>
      </c>
      <c r="P37" s="40"/>
      <c r="Q37" s="40"/>
      <c r="R37" s="39"/>
      <c r="S37" s="39"/>
      <c r="V37" s="40"/>
    </row>
    <row r="38" spans="1:22" x14ac:dyDescent="0.2">
      <c r="A38" s="10">
        <v>2023</v>
      </c>
      <c r="B38" t="s">
        <v>24</v>
      </c>
      <c r="C38" t="s">
        <v>34</v>
      </c>
      <c r="D38">
        <v>-3.4907599999999999</v>
      </c>
      <c r="E38">
        <v>-7.4556719999999999</v>
      </c>
      <c r="F38">
        <v>2.717301</v>
      </c>
      <c r="H38">
        <v>8.981204</v>
      </c>
      <c r="I38" s="55"/>
      <c r="K38" s="4">
        <f>-2*LN(H38) +2*M38</f>
        <v>1.6097321018988149</v>
      </c>
      <c r="L38">
        <v>3</v>
      </c>
      <c r="M38">
        <v>3</v>
      </c>
      <c r="N38">
        <f t="shared" si="17"/>
        <v>2.2363969155124042</v>
      </c>
      <c r="O38">
        <f>N38/SUM(N$37:$N$39)</f>
        <v>0.32763120601589174</v>
      </c>
    </row>
    <row r="39" spans="1:22" ht="17" thickBot="1" x14ac:dyDescent="0.25">
      <c r="A39" s="46">
        <v>2023</v>
      </c>
      <c r="B39" s="47" t="s">
        <v>24</v>
      </c>
      <c r="C39" s="47" t="s">
        <v>40</v>
      </c>
      <c r="D39" s="47">
        <v>-3.4399130000000002</v>
      </c>
      <c r="E39" s="47">
        <v>-8</v>
      </c>
      <c r="F39" s="47">
        <v>2.8835660000000001</v>
      </c>
      <c r="G39" s="47"/>
      <c r="H39" s="47">
        <v>8.9981139999999993</v>
      </c>
      <c r="I39" s="55"/>
      <c r="K39" s="4">
        <f>-2*LN(H39) +2*M39</f>
        <v>1.6059700003583393</v>
      </c>
      <c r="L39">
        <v>3</v>
      </c>
      <c r="M39">
        <v>3</v>
      </c>
      <c r="N39">
        <f t="shared" si="17"/>
        <v>2.2321940934719953</v>
      </c>
      <c r="O39">
        <f>N39/SUM(N$37:$N$39)</f>
        <v>0.32701549435745658</v>
      </c>
    </row>
    <row r="40" spans="1:22" ht="17" thickTop="1" x14ac:dyDescent="0.2">
      <c r="A40" s="10">
        <v>2023</v>
      </c>
      <c r="B40" t="s">
        <v>24</v>
      </c>
      <c r="C40" t="s">
        <v>69</v>
      </c>
      <c r="D40">
        <v>-2.6666859000000001</v>
      </c>
      <c r="E40">
        <v>-2.3563977999999999</v>
      </c>
      <c r="F40">
        <v>1.6784288000000001</v>
      </c>
      <c r="H40">
        <v>5.5492762000000003E-20</v>
      </c>
      <c r="I40" s="55"/>
      <c r="K40" s="4"/>
    </row>
    <row r="41" spans="1:22" x14ac:dyDescent="0.2">
      <c r="I41" s="55"/>
      <c r="K41" s="4"/>
    </row>
    <row r="42" spans="1:22" x14ac:dyDescent="0.2">
      <c r="A42">
        <v>2023</v>
      </c>
      <c r="B42" t="s">
        <v>33</v>
      </c>
      <c r="C42" t="s">
        <v>35</v>
      </c>
      <c r="D42">
        <v>-0.97115790000000002</v>
      </c>
      <c r="E42">
        <v>-0.57791009999999998</v>
      </c>
      <c r="F42">
        <v>-0.43287409999999998</v>
      </c>
      <c r="H42">
        <v>8.5188509999999997</v>
      </c>
      <c r="I42" s="55"/>
      <c r="K42" s="4">
        <f>-2*LN(H42) +2*M42</f>
        <v>1.7154370548160376</v>
      </c>
      <c r="L42">
        <v>3</v>
      </c>
      <c r="M42">
        <v>3</v>
      </c>
      <c r="N42">
        <f>1/EXP(-0.5*K42)</f>
        <v>2.3577753529422774</v>
      </c>
      <c r="O42">
        <f>N42/SUM(N$42:N$44)</f>
        <v>0.36043108766211041</v>
      </c>
      <c r="T42" s="4"/>
    </row>
    <row r="43" spans="1:22" x14ac:dyDescent="0.2">
      <c r="A43">
        <v>2023</v>
      </c>
      <c r="B43" t="s">
        <v>33</v>
      </c>
      <c r="C43" t="s">
        <v>34</v>
      </c>
      <c r="D43">
        <v>-1.5448762</v>
      </c>
      <c r="E43">
        <v>-0.41437590000000002</v>
      </c>
      <c r="F43">
        <v>-0.75286229999999998</v>
      </c>
      <c r="H43">
        <v>8.6453279999999992</v>
      </c>
      <c r="I43" s="55"/>
      <c r="K43" s="4">
        <f>-2*LN(H43) +2*M43</f>
        <v>1.6859618811562518</v>
      </c>
      <c r="L43">
        <v>3</v>
      </c>
      <c r="M43">
        <v>3</v>
      </c>
      <c r="N43">
        <f t="shared" ref="N43:N44" si="18">1/EXP(-0.5*K43)</f>
        <v>2.3232822309561496</v>
      </c>
      <c r="O43">
        <f>N43/SUM(N$42:N$44)</f>
        <v>0.3551581538099487</v>
      </c>
    </row>
    <row r="44" spans="1:22" ht="17" thickBot="1" x14ac:dyDescent="0.25">
      <c r="A44" s="47">
        <v>2023</v>
      </c>
      <c r="B44" s="47" t="s">
        <v>33</v>
      </c>
      <c r="C44" s="47" t="s">
        <v>40</v>
      </c>
      <c r="D44" s="47">
        <v>-1.6997899999999999</v>
      </c>
      <c r="E44" s="47">
        <v>-8</v>
      </c>
      <c r="F44" s="47">
        <v>2.5148462999999999</v>
      </c>
      <c r="G44" s="47"/>
      <c r="H44" s="47">
        <v>10.795859999999999</v>
      </c>
      <c r="I44" s="55"/>
      <c r="K44" s="4">
        <f>-2*LN(H44) +2*M44</f>
        <v>1.2416745453883262</v>
      </c>
      <c r="L44">
        <v>3</v>
      </c>
      <c r="M44">
        <v>3</v>
      </c>
      <c r="N44">
        <f t="shared" si="18"/>
        <v>1.8604851232961215</v>
      </c>
      <c r="O44">
        <f>N44/SUM(N$42:N$44)</f>
        <v>0.2844107585279409</v>
      </c>
      <c r="Q44" t="s">
        <v>0</v>
      </c>
      <c r="R44" t="s">
        <v>1</v>
      </c>
      <c r="S44" t="s">
        <v>49</v>
      </c>
    </row>
    <row r="45" spans="1:22" ht="17" thickTop="1" x14ac:dyDescent="0.2">
      <c r="A45">
        <v>2023</v>
      </c>
      <c r="B45" t="s">
        <v>33</v>
      </c>
      <c r="C45" t="s">
        <v>70</v>
      </c>
      <c r="D45">
        <v>-1.1629041</v>
      </c>
      <c r="E45">
        <v>-1.5215041</v>
      </c>
      <c r="F45">
        <v>1.9641918</v>
      </c>
      <c r="H45">
        <v>1.4618086999999999E-18</v>
      </c>
      <c r="I45" s="55"/>
      <c r="Q45" s="90">
        <f>$O22*D22+$O23*D23+$O24*D24</f>
        <v>-4.4599054992119962</v>
      </c>
      <c r="R45" s="24">
        <f>$O22*E22+$O23*E23+$O24*E24</f>
        <v>1.4063465012825047</v>
      </c>
      <c r="S45" s="91">
        <f>$O22*F22+$O23*F23+$O24*F24</f>
        <v>-2.1838536994111943</v>
      </c>
    </row>
    <row r="46" spans="1:22" x14ac:dyDescent="0.2">
      <c r="A46" s="10"/>
      <c r="D46" s="4"/>
      <c r="E46" s="4"/>
      <c r="F46" s="4"/>
      <c r="G46" s="4"/>
      <c r="Q46" s="25" t="s">
        <v>36</v>
      </c>
      <c r="R46" s="26"/>
      <c r="S46" s="92"/>
    </row>
    <row r="47" spans="1:22" ht="17" thickBot="1" x14ac:dyDescent="0.25">
      <c r="A47" s="10">
        <v>2023</v>
      </c>
      <c r="C47" t="s">
        <v>83</v>
      </c>
      <c r="G47" s="4"/>
      <c r="Q47" s="25">
        <f>$O27*D27+$O28*D28+$O29*D29</f>
        <v>-0.43574929962843295</v>
      </c>
      <c r="R47" s="26">
        <f>$O27*E27+$O28*E28+$O29*E29</f>
        <v>2.3293187004492868</v>
      </c>
      <c r="S47" s="92">
        <f>$O27*F27+$O28*F28+$O29*F29</f>
        <v>-0.54957869989136288</v>
      </c>
      <c r="T47" s="4"/>
    </row>
    <row r="48" spans="1:22" x14ac:dyDescent="0.2">
      <c r="A48" s="10">
        <v>2023</v>
      </c>
      <c r="C48" s="32" t="s">
        <v>22</v>
      </c>
      <c r="D48" s="33">
        <v>-4.4599054992119962</v>
      </c>
      <c r="E48" s="33">
        <v>1.4063465012825047</v>
      </c>
      <c r="F48" s="33">
        <v>-2.1838536994111943</v>
      </c>
      <c r="G48" s="21"/>
      <c r="H48" s="35">
        <f t="shared" ref="H48:J52" si="19">EXP(D48)</f>
        <v>1.1563455991540272E-2</v>
      </c>
      <c r="I48" s="35">
        <f t="shared" si="19"/>
        <v>4.081018139509224</v>
      </c>
      <c r="J48" s="99">
        <f t="shared" si="19"/>
        <v>0.11260674087300405</v>
      </c>
      <c r="Q48" s="25" t="s">
        <v>46</v>
      </c>
      <c r="R48" s="26"/>
      <c r="S48" s="92"/>
    </row>
    <row r="49" spans="1:20" x14ac:dyDescent="0.2">
      <c r="A49" s="10">
        <v>2023</v>
      </c>
      <c r="C49" s="22" t="s">
        <v>23</v>
      </c>
      <c r="D49" s="18">
        <v>-4.9771283028562197</v>
      </c>
      <c r="E49" s="18">
        <v>-6.5245275345954798</v>
      </c>
      <c r="F49" s="18">
        <v>0.22321582120296557</v>
      </c>
      <c r="G49" s="13"/>
      <c r="H49" s="36">
        <f t="shared" si="19"/>
        <v>6.8938311544350832E-3</v>
      </c>
      <c r="I49" s="36">
        <f t="shared" si="19"/>
        <v>1.4670120957961331E-3</v>
      </c>
      <c r="J49" s="100">
        <f t="shared" si="19"/>
        <v>1.250090340625359</v>
      </c>
      <c r="Q49" s="25">
        <f>$O32*D32+$O33*D33+$O34*D34</f>
        <v>-4.9771283028562197</v>
      </c>
      <c r="R49" s="26">
        <f>$O32*E32+$O33*E33+$O34*E34</f>
        <v>-6.5245275345954798</v>
      </c>
      <c r="S49" s="92">
        <f>$O32*F32+$O33*F33+$O34*F34</f>
        <v>0.22321582120296557</v>
      </c>
    </row>
    <row r="50" spans="1:20" x14ac:dyDescent="0.2">
      <c r="A50" s="10">
        <v>2023</v>
      </c>
      <c r="C50" s="22" t="s">
        <v>24</v>
      </c>
      <c r="D50" s="34">
        <v>-3.243155121421907</v>
      </c>
      <c r="E50" s="34">
        <v>-2.3800380049640135</v>
      </c>
      <c r="F50" s="34">
        <v>1.3653183080702984</v>
      </c>
      <c r="G50" s="4"/>
      <c r="H50" s="36">
        <f t="shared" si="19"/>
        <v>3.9040522983941749E-2</v>
      </c>
      <c r="I50" s="36">
        <f t="shared" si="19"/>
        <v>9.2547060195813699E-2</v>
      </c>
      <c r="J50" s="100">
        <f t="shared" si="19"/>
        <v>3.9169696566328578</v>
      </c>
      <c r="Q50" s="25" t="s">
        <v>47</v>
      </c>
      <c r="R50" s="27"/>
      <c r="S50" s="94"/>
    </row>
    <row r="51" spans="1:20" x14ac:dyDescent="0.2">
      <c r="A51" s="10">
        <v>2023</v>
      </c>
      <c r="C51" s="22" t="s">
        <v>25</v>
      </c>
      <c r="D51" s="18">
        <v>-1.3821494404837886</v>
      </c>
      <c r="E51" s="18">
        <v>-2.6307518137647823</v>
      </c>
      <c r="F51" s="18">
        <v>0.29184287653931673</v>
      </c>
      <c r="H51" s="36">
        <f t="shared" si="19"/>
        <v>0.25103838067512341</v>
      </c>
      <c r="I51" s="36">
        <f t="shared" si="19"/>
        <v>7.2024293023842834E-2</v>
      </c>
      <c r="J51" s="100">
        <f t="shared" si="19"/>
        <v>1.3388926296678267</v>
      </c>
      <c r="Q51" s="25">
        <f>$O37*D37+ $O38*D38+$O39*D39</f>
        <v>-3.243155121421907</v>
      </c>
      <c r="R51" s="26">
        <f t="shared" ref="R51:S51" si="20">$O37*E37+ $O38*E38+$O39*E39</f>
        <v>-2.3800380049640135</v>
      </c>
      <c r="S51" s="92">
        <f t="shared" si="20"/>
        <v>1.3653183080702984</v>
      </c>
    </row>
    <row r="52" spans="1:20" x14ac:dyDescent="0.2">
      <c r="A52" s="10">
        <v>2023</v>
      </c>
      <c r="C52" s="22" t="s">
        <v>26</v>
      </c>
      <c r="D52" s="18">
        <v>-0.43574929962843295</v>
      </c>
      <c r="E52" s="18">
        <v>2.3293187004492868</v>
      </c>
      <c r="F52" s="18">
        <v>-0.54957869989136288</v>
      </c>
      <c r="H52" s="36">
        <f t="shared" si="19"/>
        <v>0.64677985356147238</v>
      </c>
      <c r="I52" s="36">
        <f t="shared" si="19"/>
        <v>10.270941560904429</v>
      </c>
      <c r="J52" s="100">
        <f t="shared" si="19"/>
        <v>0.57719293060797128</v>
      </c>
      <c r="Q52" s="25" t="s">
        <v>48</v>
      </c>
      <c r="R52" s="27"/>
      <c r="S52" s="94"/>
    </row>
    <row r="53" spans="1:20" ht="17" thickBot="1" x14ac:dyDescent="0.25">
      <c r="A53" s="10">
        <v>2023</v>
      </c>
      <c r="C53" s="22"/>
      <c r="D53" s="17"/>
      <c r="E53" s="17"/>
      <c r="F53" s="17"/>
      <c r="H53" s="37"/>
      <c r="I53" s="37"/>
      <c r="J53" s="101"/>
      <c r="Q53" s="95">
        <f>$O42*D42+$O43*D43+$O44*D44</f>
        <v>-1.3821494404837886</v>
      </c>
      <c r="R53" s="28">
        <f>$O42*E42+$O43*E43+$O44*E44</f>
        <v>-2.6307518137647823</v>
      </c>
      <c r="S53" s="96">
        <f>$O42*F42+$O43*F43+$O44*F44</f>
        <v>0.29184287653931673</v>
      </c>
      <c r="T53" s="4"/>
    </row>
    <row r="54" spans="1:20" x14ac:dyDescent="0.2">
      <c r="A54" s="10">
        <v>2023</v>
      </c>
      <c r="C54" s="22" t="s">
        <v>5</v>
      </c>
      <c r="D54" s="18">
        <f>AVERAGE(D48:D52)</f>
        <v>-2.8996175327204687</v>
      </c>
      <c r="E54" s="18">
        <f t="shared" ref="E54:F54" si="21">AVERAGE(E48:E52)</f>
        <v>-1.5599304303184969</v>
      </c>
      <c r="F54" s="18">
        <f t="shared" si="21"/>
        <v>-0.1706110786979953</v>
      </c>
      <c r="G54" t="s">
        <v>41</v>
      </c>
      <c r="H54" s="36">
        <f>AVERAGE(H48:H52)</f>
        <v>0.19106320887330258</v>
      </c>
      <c r="I54" s="36">
        <f t="shared" ref="I54:J54" si="22">AVERAGE(I48:I52)</f>
        <v>2.903599613145821</v>
      </c>
      <c r="J54" s="100">
        <f t="shared" si="22"/>
        <v>1.4391504596814038</v>
      </c>
    </row>
    <row r="55" spans="1:20" x14ac:dyDescent="0.2">
      <c r="A55" s="10">
        <v>2023</v>
      </c>
      <c r="C55" s="22" t="s">
        <v>6</v>
      </c>
      <c r="D55" s="18">
        <f>STDEV(D48:D52)</f>
        <v>1.9520453180097799</v>
      </c>
      <c r="E55" s="18">
        <f t="shared" ref="E55:F55" si="23">STDEV(E48:E52)</f>
        <v>3.5493491274161233</v>
      </c>
      <c r="F55" s="18">
        <f t="shared" si="23"/>
        <v>1.3157511805721258</v>
      </c>
      <c r="G55" t="s">
        <v>42</v>
      </c>
      <c r="H55" s="36">
        <f>STDEV(H48:H52)</f>
        <v>0.27410039195406372</v>
      </c>
      <c r="I55" s="36">
        <f t="shared" ref="I55:J55" si="24">STDEV(I48:I52)</f>
        <v>4.4723106624114175</v>
      </c>
      <c r="J55" s="100">
        <f t="shared" si="24"/>
        <v>1.4737768109277996</v>
      </c>
    </row>
    <row r="56" spans="1:20" ht="17" thickBot="1" x14ac:dyDescent="0.25">
      <c r="A56">
        <v>2023</v>
      </c>
      <c r="C56" s="23" t="s">
        <v>27</v>
      </c>
      <c r="D56" s="19">
        <f>SQRT(EXP(D55^2)-1)</f>
        <v>6.6462138092670999</v>
      </c>
      <c r="E56" s="19">
        <f t="shared" ref="E56:F56" si="25">SQRT(EXP(E55^2)-1)</f>
        <v>543.99384070309873</v>
      </c>
      <c r="F56" s="19">
        <f t="shared" si="25"/>
        <v>2.1557906574756407</v>
      </c>
      <c r="G56" s="15" t="s">
        <v>27</v>
      </c>
      <c r="H56" s="38">
        <f>H55/H54</f>
        <v>1.4346058227035461</v>
      </c>
      <c r="I56" s="38">
        <f t="shared" ref="I56:J56" si="26">I55/I54</f>
        <v>1.540264243790149</v>
      </c>
      <c r="J56" s="102">
        <f t="shared" si="26"/>
        <v>1.0240602718176259</v>
      </c>
    </row>
    <row r="58" spans="1:20" ht="17" thickBot="1" x14ac:dyDescent="0.25">
      <c r="C58" t="s">
        <v>84</v>
      </c>
      <c r="G58" s="4"/>
      <c r="N58" t="s">
        <v>71</v>
      </c>
      <c r="O58" t="s">
        <v>72</v>
      </c>
      <c r="P58" t="s">
        <v>76</v>
      </c>
      <c r="Q58" t="s">
        <v>77</v>
      </c>
    </row>
    <row r="59" spans="1:20" x14ac:dyDescent="0.2">
      <c r="C59" s="32" t="s">
        <v>22</v>
      </c>
      <c r="D59" s="33">
        <v>-4.3289122000000004</v>
      </c>
      <c r="E59" s="33">
        <v>1.9260067999999999</v>
      </c>
      <c r="F59" s="33">
        <v>-2.0985904999999998</v>
      </c>
      <c r="G59" s="97">
        <f>H25</f>
        <v>1.0236992E-19</v>
      </c>
      <c r="H59" s="35">
        <f t="shared" ref="H59:J63" si="27">EXP(D59)</f>
        <v>1.3181878941702783E-2</v>
      </c>
      <c r="I59" s="35">
        <f t="shared" si="27"/>
        <v>6.8620539050901241</v>
      </c>
      <c r="J59" s="99">
        <f t="shared" si="27"/>
        <v>0.12262915228727192</v>
      </c>
      <c r="N59" s="71">
        <v>17.135999999999999</v>
      </c>
      <c r="O59" s="64">
        <v>1517.2329999999999</v>
      </c>
      <c r="P59">
        <v>8.2000000000000003E-2</v>
      </c>
      <c r="Q59" s="43">
        <f>(O59/701.7-P59*24)*701.7</f>
        <v>136.28739999999991</v>
      </c>
    </row>
    <row r="60" spans="1:20" x14ac:dyDescent="0.2">
      <c r="C60" s="22" t="s">
        <v>23</v>
      </c>
      <c r="D60" s="18">
        <v>-4.9893822999999999</v>
      </c>
      <c r="E60" s="18">
        <v>-2.9150092000000001</v>
      </c>
      <c r="F60" s="18">
        <v>-2.1017250999999999</v>
      </c>
      <c r="G60" s="98">
        <f>H35</f>
        <v>3.9332148999999998E-19</v>
      </c>
      <c r="H60" s="36">
        <f t="shared" si="27"/>
        <v>6.809869649816609E-3</v>
      </c>
      <c r="I60" s="36">
        <f t="shared" si="27"/>
        <v>5.4203532358181865E-2</v>
      </c>
      <c r="J60" s="100">
        <f t="shared" si="27"/>
        <v>0.12224536077719815</v>
      </c>
      <c r="N60" s="30">
        <v>15.492000000000001</v>
      </c>
      <c r="O60" s="65">
        <v>1165.655</v>
      </c>
      <c r="P60">
        <v>6.0999999999999999E-2</v>
      </c>
      <c r="Q60" s="44">
        <f t="shared" ref="Q60:Q63" si="28">(O60/701.7-P60*24)*701.7</f>
        <v>138.36619999999996</v>
      </c>
    </row>
    <row r="61" spans="1:20" x14ac:dyDescent="0.2">
      <c r="C61" s="22" t="s">
        <v>24</v>
      </c>
      <c r="D61" s="34">
        <v>-2.6666859000000001</v>
      </c>
      <c r="E61" s="34">
        <v>-2.3563977999999999</v>
      </c>
      <c r="F61" s="34">
        <v>1.6784288000000001</v>
      </c>
      <c r="G61" s="2">
        <f>H40</f>
        <v>5.5492762000000003E-20</v>
      </c>
      <c r="H61" s="36">
        <f t="shared" si="27"/>
        <v>6.9482114837274622E-2</v>
      </c>
      <c r="I61" s="36">
        <f t="shared" si="27"/>
        <v>9.4760957051604464E-2</v>
      </c>
      <c r="J61" s="100">
        <f t="shared" si="27"/>
        <v>5.3571322290049084</v>
      </c>
      <c r="N61" s="30">
        <v>15.603</v>
      </c>
      <c r="O61" s="65">
        <v>2311.9920000000002</v>
      </c>
      <c r="P61">
        <v>5.5E-2</v>
      </c>
      <c r="Q61" s="44">
        <f t="shared" si="28"/>
        <v>1385.748</v>
      </c>
    </row>
    <row r="62" spans="1:20" x14ac:dyDescent="0.2">
      <c r="C62" s="22" t="s">
        <v>25</v>
      </c>
      <c r="D62" s="18">
        <v>-1.1629041</v>
      </c>
      <c r="E62" s="18">
        <v>-1.5215041</v>
      </c>
      <c r="F62" s="18">
        <v>1.9641918</v>
      </c>
      <c r="G62" s="2">
        <f>H45</f>
        <v>1.4618086999999999E-18</v>
      </c>
      <c r="H62" s="36">
        <f t="shared" si="27"/>
        <v>0.31257710632532743</v>
      </c>
      <c r="I62" s="36">
        <f t="shared" si="27"/>
        <v>0.21838316967684876</v>
      </c>
      <c r="J62" s="100">
        <f t="shared" si="27"/>
        <v>7.1291484833923731</v>
      </c>
      <c r="N62" s="30">
        <v>30.084</v>
      </c>
      <c r="O62" s="65">
        <v>6275.2020000000002</v>
      </c>
      <c r="P62">
        <v>5.5E-2</v>
      </c>
      <c r="Q62" s="44">
        <f t="shared" si="28"/>
        <v>5348.9579999999996</v>
      </c>
    </row>
    <row r="63" spans="1:20" ht="17" thickBot="1" x14ac:dyDescent="0.25">
      <c r="C63" s="22" t="s">
        <v>26</v>
      </c>
      <c r="D63" s="18">
        <v>-0.48389088000000002</v>
      </c>
      <c r="E63" s="18">
        <v>2.9180531699999999</v>
      </c>
      <c r="F63" s="18">
        <v>-0.56063965999999998</v>
      </c>
      <c r="G63" s="2">
        <f>H30</f>
        <v>5.2379287000000002E-14</v>
      </c>
      <c r="H63" s="36">
        <f t="shared" si="27"/>
        <v>0.61638045767829019</v>
      </c>
      <c r="I63" s="36">
        <f t="shared" si="27"/>
        <v>18.505225839393688</v>
      </c>
      <c r="J63" s="100">
        <f t="shared" si="27"/>
        <v>0.57084380109347477</v>
      </c>
      <c r="N63" s="72">
        <v>17.209</v>
      </c>
      <c r="O63" s="88">
        <v>10989.369000000001</v>
      </c>
      <c r="P63">
        <v>6.2E-2</v>
      </c>
      <c r="Q63" s="45">
        <f t="shared" si="28"/>
        <v>9945.2394000000004</v>
      </c>
    </row>
    <row r="64" spans="1:20" x14ac:dyDescent="0.2">
      <c r="C64" s="22"/>
      <c r="D64" s="17"/>
      <c r="E64" s="17"/>
      <c r="F64" s="17"/>
      <c r="G64" t="s">
        <v>85</v>
      </c>
      <c r="H64" s="37"/>
      <c r="I64" s="37"/>
      <c r="J64" s="101"/>
      <c r="M64" t="s">
        <v>41</v>
      </c>
      <c r="N64" s="69">
        <f>AVERAGE(N59:N63)</f>
        <v>19.104800000000001</v>
      </c>
      <c r="O64" s="80">
        <f>AVERAGE(O59:O63)</f>
        <v>4451.8901999999998</v>
      </c>
      <c r="Q64" s="69">
        <f>AVERAGE(Q59:Q63)</f>
        <v>3390.9198000000006</v>
      </c>
    </row>
    <row r="65" spans="3:17" x14ac:dyDescent="0.2">
      <c r="C65" s="22" t="s">
        <v>5</v>
      </c>
      <c r="D65" s="18">
        <f>AVERAGE(D59:D63)</f>
        <v>-2.7263550760000004</v>
      </c>
      <c r="E65" s="18">
        <f t="shared" ref="E65:F65" si="29">AVERAGE(E59:E63)</f>
        <v>-0.389770226</v>
      </c>
      <c r="F65" s="18">
        <f t="shared" si="29"/>
        <v>-0.22366693199999998</v>
      </c>
      <c r="G65">
        <f>GEOMEAN(G59:G63)</f>
        <v>2.7966704980855321E-18</v>
      </c>
      <c r="H65" s="36">
        <f>AVERAGE(H59:H63)</f>
        <v>0.20368628548648235</v>
      </c>
      <c r="I65" s="36">
        <f t="shared" ref="I65:J65" si="30">AVERAGE(I59:I63)</f>
        <v>5.1469254807140894</v>
      </c>
      <c r="J65" s="100">
        <f t="shared" si="30"/>
        <v>2.6603998053110454</v>
      </c>
      <c r="M65" t="s">
        <v>42</v>
      </c>
      <c r="N65" s="69">
        <f>STDEV(N59:N63)</f>
        <v>6.1912840106071734</v>
      </c>
      <c r="O65" s="80">
        <f>STDEV(O59:O63)</f>
        <v>4184.9078232997799</v>
      </c>
      <c r="Q65" s="69">
        <f>STDEV(Q59:Q63)</f>
        <v>4242.2125694948782</v>
      </c>
    </row>
    <row r="66" spans="3:17" x14ac:dyDescent="0.2">
      <c r="C66" s="22" t="s">
        <v>6</v>
      </c>
      <c r="D66" s="18">
        <f>STDEV(D59:D63)</f>
        <v>1.9471817190179046</v>
      </c>
      <c r="E66" s="18">
        <f t="shared" ref="E66:F66" si="31">STDEV(E59:E63)</f>
        <v>2.6376976847934603</v>
      </c>
      <c r="F66" s="18">
        <f t="shared" si="31"/>
        <v>1.9723517366668142</v>
      </c>
      <c r="G66" t="s">
        <v>42</v>
      </c>
      <c r="H66" s="36">
        <f>STDEV(H59:H63)</f>
        <v>0.26231503105490878</v>
      </c>
      <c r="I66" s="36">
        <f t="shared" ref="I66:J66" si="32">STDEV(I59:I63)</f>
        <v>8.0177391843634158</v>
      </c>
      <c r="J66" s="100">
        <f t="shared" si="32"/>
        <v>3.3350724384663937</v>
      </c>
      <c r="M66" t="s">
        <v>73</v>
      </c>
      <c r="N66" s="68">
        <f>N65/N64</f>
        <v>0.3240695537564996</v>
      </c>
      <c r="O66" s="68">
        <f>O65/O64</f>
        <v>0.9400294336324333</v>
      </c>
      <c r="Q66" s="68">
        <f>Q65/Q64</f>
        <v>1.2510506941198896</v>
      </c>
    </row>
    <row r="67" spans="3:17" ht="17" thickBot="1" x14ac:dyDescent="0.25">
      <c r="C67" s="23" t="s">
        <v>27</v>
      </c>
      <c r="D67" s="19">
        <f>SQRT(EXP(D66^2)-1)</f>
        <v>6.5820644582602723</v>
      </c>
      <c r="E67" s="19">
        <f t="shared" ref="E67:F67" si="33">SQRT(EXP(E66^2)-1)</f>
        <v>32.402920295759522</v>
      </c>
      <c r="F67" s="19">
        <f t="shared" si="33"/>
        <v>6.9223745386854381</v>
      </c>
      <c r="G67" s="15" t="s">
        <v>27</v>
      </c>
      <c r="H67" s="38">
        <f>H66/H65</f>
        <v>1.2878384542601782</v>
      </c>
      <c r="I67" s="38">
        <f t="shared" ref="I67:J67" si="34">I66/I65</f>
        <v>1.5577725409871346</v>
      </c>
      <c r="J67" s="102">
        <f t="shared" si="34"/>
        <v>1.253598211745647</v>
      </c>
    </row>
    <row r="68" spans="3:17" ht="17" thickBot="1" x14ac:dyDescent="0.25"/>
    <row r="69" spans="3:17" x14ac:dyDescent="0.2">
      <c r="N69" s="7">
        <f>LN(N59)</f>
        <v>2.8411815137053931</v>
      </c>
      <c r="O69" s="70">
        <f>LN(O59)</f>
        <v>7.3246435601714008</v>
      </c>
    </row>
    <row r="70" spans="3:17" x14ac:dyDescent="0.2">
      <c r="N70" s="10">
        <f t="shared" ref="N70:O73" si="35">LN(N60)</f>
        <v>2.740323761652506</v>
      </c>
      <c r="O70" s="9">
        <f t="shared" si="35"/>
        <v>7.0610384397663983</v>
      </c>
    </row>
    <row r="71" spans="3:17" x14ac:dyDescent="0.2">
      <c r="N71" s="10">
        <f t="shared" si="35"/>
        <v>2.7474632034590449</v>
      </c>
      <c r="O71" s="9">
        <f t="shared" si="35"/>
        <v>7.7458647695786693</v>
      </c>
    </row>
    <row r="72" spans="3:17" x14ac:dyDescent="0.2">
      <c r="N72" s="10">
        <f t="shared" si="35"/>
        <v>3.4039934689641567</v>
      </c>
      <c r="O72" s="9">
        <f t="shared" si="35"/>
        <v>8.7443609547169174</v>
      </c>
    </row>
    <row r="73" spans="3:17" ht="17" thickBot="1" x14ac:dyDescent="0.25">
      <c r="N73" s="14">
        <f t="shared" si="35"/>
        <v>2.8454325027827738</v>
      </c>
      <c r="O73" s="16">
        <f t="shared" si="35"/>
        <v>9.3046836299167399</v>
      </c>
    </row>
    <row r="74" spans="3:17" x14ac:dyDescent="0.2">
      <c r="M74" t="s">
        <v>5</v>
      </c>
      <c r="N74" s="7">
        <f>AVERAGE(N69:N73)</f>
        <v>2.9156788901127748</v>
      </c>
      <c r="O74" s="43">
        <f>AVERAGE(O69:O73)</f>
        <v>8.0361182708300252</v>
      </c>
    </row>
    <row r="75" spans="3:17" x14ac:dyDescent="0.2">
      <c r="M75" t="s">
        <v>6</v>
      </c>
      <c r="N75" s="10">
        <f>STDEV(N69:N73)</f>
        <v>0.27748039581968909</v>
      </c>
      <c r="O75" s="44">
        <f>STDEV(O69:O73)</f>
        <v>0.95552208313003628</v>
      </c>
    </row>
    <row r="76" spans="3:17" ht="17" thickBot="1" x14ac:dyDescent="0.25">
      <c r="M76" t="s">
        <v>27</v>
      </c>
      <c r="N76" s="14">
        <f>SQRT(EXP(N75^2)-1)</f>
        <v>0.2829082463958178</v>
      </c>
      <c r="O76" s="16">
        <f>SQRT(EXP(O75^2)-1)</f>
        <v>1.2214101015732928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14171-484E-BB42-90FA-44F1C9E32109}">
  <sheetPr codeName="Sheet15">
    <tabColor theme="5" tint="0.39997558519241921"/>
  </sheetPr>
  <dimension ref="A1:Z76"/>
  <sheetViews>
    <sheetView workbookViewId="0">
      <selection activeCell="G59" sqref="G59:G65"/>
    </sheetView>
  </sheetViews>
  <sheetFormatPr baseColWidth="10" defaultRowHeight="16" x14ac:dyDescent="0.2"/>
  <cols>
    <col min="4" max="4" width="11.1640625" bestFit="1" customWidth="1"/>
    <col min="5" max="5" width="11.33203125" customWidth="1"/>
    <col min="6" max="6" width="10" customWidth="1"/>
    <col min="7" max="7" width="9.1640625" customWidth="1"/>
    <col min="9" max="9" width="12.1640625" bestFit="1" customWidth="1"/>
    <col min="11" max="11" width="9.83203125" customWidth="1"/>
    <col min="12" max="12" width="6.1640625" customWidth="1"/>
    <col min="13" max="13" width="13.33203125" bestFit="1" customWidth="1"/>
    <col min="14" max="14" width="12.1640625" bestFit="1" customWidth="1"/>
    <col min="15" max="15" width="11.1640625" customWidth="1"/>
    <col min="16" max="16" width="13.5" bestFit="1" customWidth="1"/>
    <col min="17" max="17" width="13" bestFit="1" customWidth="1"/>
    <col min="18" max="18" width="12.33203125" bestFit="1" customWidth="1"/>
    <col min="19" max="19" width="12" bestFit="1" customWidth="1"/>
  </cols>
  <sheetData>
    <row r="1" spans="1:26" ht="17" thickBot="1" x14ac:dyDescent="0.25">
      <c r="A1" s="7" t="s">
        <v>55</v>
      </c>
      <c r="B1" s="8" t="s">
        <v>11</v>
      </c>
      <c r="C1" s="8" t="s">
        <v>10</v>
      </c>
      <c r="D1" s="8" t="s">
        <v>0</v>
      </c>
      <c r="E1" s="8" t="s">
        <v>1</v>
      </c>
      <c r="F1" s="8" t="s">
        <v>2</v>
      </c>
      <c r="G1" s="8" t="s">
        <v>7</v>
      </c>
      <c r="H1" s="8" t="s">
        <v>3</v>
      </c>
      <c r="I1" s="8" t="s">
        <v>16</v>
      </c>
      <c r="J1" s="8" t="s">
        <v>9</v>
      </c>
      <c r="K1" s="8" t="s">
        <v>44</v>
      </c>
      <c r="L1" s="8" t="s">
        <v>37</v>
      </c>
      <c r="M1" s="8" t="s">
        <v>38</v>
      </c>
      <c r="N1" s="8" t="s">
        <v>17</v>
      </c>
      <c r="O1" s="8" t="s">
        <v>15</v>
      </c>
      <c r="P1" s="8" t="s">
        <v>60</v>
      </c>
      <c r="Q1" t="s">
        <v>0</v>
      </c>
      <c r="R1" t="s">
        <v>1</v>
      </c>
      <c r="S1" t="s">
        <v>2</v>
      </c>
      <c r="T1" t="s">
        <v>7</v>
      </c>
    </row>
    <row r="2" spans="1:26" x14ac:dyDescent="0.2">
      <c r="A2">
        <v>2025</v>
      </c>
      <c r="B2" t="s">
        <v>12</v>
      </c>
      <c r="C2" t="s">
        <v>56</v>
      </c>
      <c r="D2" s="73">
        <v>0.68479999999999996</v>
      </c>
      <c r="E2" s="73">
        <v>1.1249</v>
      </c>
      <c r="F2" s="73">
        <v>3.1103000000000001</v>
      </c>
      <c r="H2">
        <v>38.109900000000003</v>
      </c>
      <c r="K2" s="4">
        <f t="shared" ref="K2:K9" si="0">-2*LN(H2/L2) +2*M2</f>
        <v>3.6888651177777612</v>
      </c>
      <c r="L2">
        <v>12</v>
      </c>
      <c r="M2">
        <v>3</v>
      </c>
      <c r="N2">
        <f>1/EXP(-0.5*K2)</f>
        <v>6.3245099850236297</v>
      </c>
      <c r="O2">
        <f>N2/SUM(N$2:N$9)</f>
        <v>0.13369578766866022</v>
      </c>
      <c r="P2" s="43">
        <f>N2/(SUM(N$2:N$5))</f>
        <v>0.22840083073770201</v>
      </c>
      <c r="Q2" s="4">
        <f>$O2*D2+$O3*D3+$O4*D4+$O5*D5+$O6*D6+$O7*D7+$O8*D8+$O9*D9</f>
        <v>-0.4991252199524262</v>
      </c>
      <c r="R2" s="4">
        <f>$O2*E2+$O3*E3+$O4*E4+$O5*E5+$O6*E6+$O7*E7+$O8*E8+$O9*E9</f>
        <v>0.33362974747782087</v>
      </c>
      <c r="S2" s="4">
        <f>$O2*F2+$O3*F3+$O4*F4+$O5*F5+$O6*F6+$O7*F7+$O8*F8+$O9*F9</f>
        <v>1.6116723314508246</v>
      </c>
      <c r="T2" s="4">
        <v>0.5</v>
      </c>
    </row>
    <row r="3" spans="1:26" x14ac:dyDescent="0.2">
      <c r="A3">
        <v>2025</v>
      </c>
      <c r="B3" t="s">
        <v>12</v>
      </c>
      <c r="C3" t="s">
        <v>57</v>
      </c>
      <c r="D3" s="73">
        <v>-0.3483</v>
      </c>
      <c r="E3" s="73">
        <v>0.1089</v>
      </c>
      <c r="F3" s="73">
        <v>1.0943000000000001</v>
      </c>
      <c r="H3" s="39">
        <v>28.481909999999999</v>
      </c>
      <c r="K3" s="4">
        <f t="shared" si="0"/>
        <v>4.2712750017724277</v>
      </c>
      <c r="L3">
        <v>12</v>
      </c>
      <c r="M3">
        <v>3</v>
      </c>
      <c r="N3">
        <f t="shared" ref="N3:N5" si="1">1/EXP(-0.5*K3)</f>
        <v>8.4624396003727274</v>
      </c>
      <c r="O3">
        <f t="shared" ref="O3:O9" si="2">N3/SUM(N$2:N$9)</f>
        <v>0.17889014811414941</v>
      </c>
      <c r="P3" s="44">
        <f t="shared" ref="P3:P4" si="3">N3/(SUM(N$2:N$5))</f>
        <v>0.30560916804142518</v>
      </c>
    </row>
    <row r="4" spans="1:26" x14ac:dyDescent="0.2">
      <c r="A4">
        <v>2025</v>
      </c>
      <c r="B4" t="s">
        <v>45</v>
      </c>
      <c r="C4" t="s">
        <v>58</v>
      </c>
      <c r="D4" s="73">
        <v>-0.33982679999999998</v>
      </c>
      <c r="E4" s="73">
        <v>-6.1964289999999998E-2</v>
      </c>
      <c r="F4" s="73">
        <v>1.0457620000000001</v>
      </c>
      <c r="H4">
        <v>28.742760000000001</v>
      </c>
      <c r="K4" s="4">
        <f t="shared" si="0"/>
        <v>4.2530414806902215</v>
      </c>
      <c r="L4">
        <v>12</v>
      </c>
      <c r="M4">
        <v>3</v>
      </c>
      <c r="N4">
        <f t="shared" si="1"/>
        <v>8.3856401778483356</v>
      </c>
      <c r="O4">
        <f t="shared" si="2"/>
        <v>0.17726666118611692</v>
      </c>
      <c r="P4" s="44">
        <f t="shared" si="3"/>
        <v>0.30283566433184389</v>
      </c>
      <c r="Q4" s="4">
        <f>$P2*D2+$P3*D3+$P4*D4+$P5*D5</f>
        <v>0.15863208500227782</v>
      </c>
      <c r="R4" s="4">
        <f t="shared" ref="R4:S4" si="4">$P2*E2+$P3*E3+$P4*E4+$P5*E5</f>
        <v>0.62692460518336701</v>
      </c>
      <c r="S4" s="4">
        <f t="shared" si="4"/>
        <v>1.8233908587333554</v>
      </c>
    </row>
    <row r="5" spans="1:26" ht="17" thickBot="1" x14ac:dyDescent="0.25">
      <c r="A5">
        <v>2025</v>
      </c>
      <c r="B5" t="s">
        <v>12</v>
      </c>
      <c r="C5" t="s">
        <v>68</v>
      </c>
      <c r="D5" s="73">
        <v>1.2968</v>
      </c>
      <c r="E5" s="73">
        <v>2.1787999999999998</v>
      </c>
      <c r="F5" s="73">
        <v>2.8309000000000002</v>
      </c>
      <c r="H5">
        <v>53.350299999999997</v>
      </c>
      <c r="K5" s="4">
        <f t="shared" si="0"/>
        <v>3.0160540976266237</v>
      </c>
      <c r="L5">
        <v>12</v>
      </c>
      <c r="M5">
        <v>3</v>
      </c>
      <c r="N5">
        <f t="shared" si="1"/>
        <v>4.5178085798627574</v>
      </c>
      <c r="O5">
        <f t="shared" si="2"/>
        <v>9.5503363588843454E-2</v>
      </c>
      <c r="P5" s="45">
        <f>N5/(SUM(N$2:N$5))</f>
        <v>0.16315433688902878</v>
      </c>
      <c r="Q5" s="4">
        <f>$P6*D6+$P7*D7+$P8*D8+$P9*D9</f>
        <v>-1.4276859188438755</v>
      </c>
      <c r="R5" s="4">
        <f t="shared" ref="R5:S5" si="5">$P6*E6+$P7*E7+$P8*E8+$P9*E9</f>
        <v>-8.0416704003375333E-2</v>
      </c>
      <c r="S5" s="4">
        <f t="shared" si="5"/>
        <v>1.312787769955496</v>
      </c>
    </row>
    <row r="6" spans="1:26" x14ac:dyDescent="0.2">
      <c r="A6">
        <v>2025</v>
      </c>
      <c r="B6" t="s">
        <v>12</v>
      </c>
      <c r="C6" t="s">
        <v>52</v>
      </c>
      <c r="D6" s="73">
        <v>-1.7081028088607599</v>
      </c>
      <c r="E6" s="73">
        <v>2.8984634429378402</v>
      </c>
      <c r="F6" s="73">
        <v>0.25244518112763098</v>
      </c>
      <c r="H6" s="73">
        <v>62.508139999999997</v>
      </c>
      <c r="K6" s="4">
        <f t="shared" si="0"/>
        <v>2.6992197230522743</v>
      </c>
      <c r="L6">
        <v>12</v>
      </c>
      <c r="M6">
        <v>3</v>
      </c>
      <c r="N6">
        <f>1/EXP(-0.5*K6)</f>
        <v>3.8559208941147838</v>
      </c>
      <c r="O6">
        <f t="shared" si="2"/>
        <v>8.1511513516061673E-2</v>
      </c>
      <c r="P6" s="43">
        <f>N6/SUM(N$6:N$9)</f>
        <v>0.19658190101010287</v>
      </c>
    </row>
    <row r="7" spans="1:26" x14ac:dyDescent="0.2">
      <c r="A7">
        <v>2025</v>
      </c>
      <c r="B7" t="s">
        <v>12</v>
      </c>
      <c r="C7" t="s">
        <v>50</v>
      </c>
      <c r="D7" s="73">
        <v>-0.324675985231763</v>
      </c>
      <c r="E7" s="73">
        <v>0.459340293610842</v>
      </c>
      <c r="F7" s="73">
        <v>0.79614815556894802</v>
      </c>
      <c r="H7" s="73">
        <v>28.629639999999998</v>
      </c>
      <c r="K7" s="4">
        <f t="shared" si="0"/>
        <v>4.2609282099597525</v>
      </c>
      <c r="L7">
        <v>12</v>
      </c>
      <c r="M7">
        <v>3</v>
      </c>
      <c r="N7">
        <f>1/EXP(-0.5*K7)</f>
        <v>8.418773099426053</v>
      </c>
      <c r="O7">
        <f t="shared" si="2"/>
        <v>0.17796706834154657</v>
      </c>
      <c r="P7" s="44">
        <f t="shared" ref="P7:P9" si="6">N7/SUM(N$6:N$9)</f>
        <v>0.42920445348965802</v>
      </c>
    </row>
    <row r="8" spans="1:26" x14ac:dyDescent="0.2">
      <c r="A8">
        <v>2025</v>
      </c>
      <c r="B8" t="s">
        <v>45</v>
      </c>
      <c r="C8" t="s">
        <v>51</v>
      </c>
      <c r="D8" s="73">
        <v>-3.0987682558700902</v>
      </c>
      <c r="E8" s="73">
        <v>-4.5626070499867204</v>
      </c>
      <c r="F8" s="73">
        <v>4.7077792643140901</v>
      </c>
      <c r="H8">
        <v>66.159719999999993</v>
      </c>
      <c r="K8" s="4">
        <f t="shared" si="0"/>
        <v>2.5856696624919397</v>
      </c>
      <c r="L8">
        <v>12</v>
      </c>
      <c r="M8">
        <v>3</v>
      </c>
      <c r="N8">
        <f>1/EXP(-0.5*K8)</f>
        <v>3.6430995034176692</v>
      </c>
      <c r="O8">
        <f t="shared" si="2"/>
        <v>7.7012615810252427E-2</v>
      </c>
      <c r="P8" s="44">
        <f t="shared" si="6"/>
        <v>0.18573187718759465</v>
      </c>
    </row>
    <row r="9" spans="1:26" ht="17" thickBot="1" x14ac:dyDescent="0.25">
      <c r="A9">
        <v>2025</v>
      </c>
      <c r="B9" t="s">
        <v>12</v>
      </c>
      <c r="C9" t="s">
        <v>53</v>
      </c>
      <c r="D9" s="73">
        <v>-2.0002539290551802</v>
      </c>
      <c r="E9" s="73">
        <v>3.6350971553483497E-4</v>
      </c>
      <c r="F9" s="73">
        <v>0.24971434964922401</v>
      </c>
      <c r="H9" s="73">
        <v>65.194469999999995</v>
      </c>
      <c r="K9" s="4">
        <f t="shared" si="0"/>
        <v>2.6150640008067789</v>
      </c>
      <c r="L9">
        <v>12</v>
      </c>
      <c r="M9">
        <v>3</v>
      </c>
      <c r="N9">
        <f>1/EXP(-0.5*K9)</f>
        <v>3.6970381548964504</v>
      </c>
      <c r="O9">
        <f t="shared" si="2"/>
        <v>7.8152841774369403E-2</v>
      </c>
      <c r="P9" s="45">
        <f t="shared" si="6"/>
        <v>0.18848176831264443</v>
      </c>
    </row>
    <row r="10" spans="1:26" x14ac:dyDescent="0.2">
      <c r="H10" s="2"/>
      <c r="K10" s="4"/>
      <c r="O10">
        <f>SUM(O2:O9)</f>
        <v>1</v>
      </c>
      <c r="P10">
        <f>SUM(P2:P9)</f>
        <v>1.9999999999999998</v>
      </c>
    </row>
    <row r="11" spans="1:26" x14ac:dyDescent="0.2">
      <c r="H11" s="2"/>
      <c r="K11" s="2"/>
    </row>
    <row r="12" spans="1:26" x14ac:dyDescent="0.2">
      <c r="A12">
        <v>2025</v>
      </c>
      <c r="B12" t="s">
        <v>18</v>
      </c>
      <c r="C12" t="s">
        <v>8</v>
      </c>
      <c r="D12" s="73">
        <v>-3.1355810000000002</v>
      </c>
      <c r="E12" s="73">
        <v>7.9731069999999997</v>
      </c>
      <c r="F12" s="73">
        <v>-2.9154969999999998</v>
      </c>
      <c r="G12" s="73">
        <v>0.20778820000000001</v>
      </c>
      <c r="H12">
        <v>66.50067</v>
      </c>
      <c r="I12" s="6">
        <v>0.39736500000000002</v>
      </c>
      <c r="K12" s="4">
        <f>-2*LN(H13/L12) +2*M12</f>
        <v>4.5853271873434105</v>
      </c>
      <c r="L12">
        <v>12</v>
      </c>
      <c r="M12">
        <v>4</v>
      </c>
      <c r="N12">
        <f>1/EXP(-0.5*K12)</f>
        <v>9.9012755638263386</v>
      </c>
      <c r="O12">
        <f>N12/SUM(N$12:N$19)</f>
        <v>0.12523417626848091</v>
      </c>
      <c r="Q12">
        <f>$O12*D12</f>
        <v>-0.39268190365809963</v>
      </c>
      <c r="R12">
        <f t="shared" ref="R12:T19" si="7">$O12*E12</f>
        <v>0.99850548744545897</v>
      </c>
      <c r="S12">
        <f t="shared" si="7"/>
        <v>-0.36511986520822726</v>
      </c>
      <c r="T12">
        <f t="shared" si="7"/>
        <v>2.6022184065310365E-2</v>
      </c>
    </row>
    <row r="13" spans="1:26" x14ac:dyDescent="0.2">
      <c r="A13">
        <v>2025</v>
      </c>
      <c r="B13" t="s">
        <v>18</v>
      </c>
      <c r="C13" t="s">
        <v>31</v>
      </c>
      <c r="D13" s="73">
        <v>-3.1113430000000002</v>
      </c>
      <c r="E13" s="73">
        <v>4.6080819999999996</v>
      </c>
      <c r="F13" s="73">
        <v>-2.8971789999999999</v>
      </c>
      <c r="G13" s="73">
        <v>0.33982040000000002</v>
      </c>
      <c r="H13">
        <v>66.171049999999994</v>
      </c>
      <c r="I13" s="2"/>
      <c r="K13" s="4">
        <f>-2*LN(H14/L13) +2*M13</f>
        <v>4.5702227519516976</v>
      </c>
      <c r="L13">
        <v>12</v>
      </c>
      <c r="M13">
        <v>4</v>
      </c>
      <c r="N13">
        <f t="shared" ref="N13:N19" si="8">1/EXP(-0.5*K13)</f>
        <v>9.826780630353106</v>
      </c>
      <c r="O13">
        <f t="shared" ref="O13:O19" si="9">N13/SUM(N$12:N$19)</f>
        <v>0.12429194296030194</v>
      </c>
      <c r="Q13">
        <f t="shared" ref="Q13:Q19" si="10">$O13*D13</f>
        <v>-0.38671486668593474</v>
      </c>
      <c r="R13">
        <f t="shared" si="7"/>
        <v>0.57274746510039398</v>
      </c>
      <c r="S13">
        <f t="shared" si="7"/>
        <v>-0.36009600701378458</v>
      </c>
      <c r="T13">
        <f t="shared" si="7"/>
        <v>4.2236937773546993E-2</v>
      </c>
      <c r="V13" s="4"/>
      <c r="W13" s="4"/>
      <c r="X13" s="4"/>
      <c r="Y13" s="4"/>
      <c r="Z13" s="4"/>
    </row>
    <row r="14" spans="1:26" x14ac:dyDescent="0.2">
      <c r="A14">
        <v>2025</v>
      </c>
      <c r="B14" t="s">
        <v>19</v>
      </c>
      <c r="C14" t="s">
        <v>8</v>
      </c>
      <c r="D14" s="73">
        <v>-3.1459800000000002</v>
      </c>
      <c r="E14" s="73">
        <v>6.0668009999999999</v>
      </c>
      <c r="F14" s="73">
        <v>-2.917843</v>
      </c>
      <c r="G14" s="73">
        <v>0.21168980000000001</v>
      </c>
      <c r="H14" s="39">
        <v>66.67268</v>
      </c>
      <c r="I14" s="6">
        <v>0.39872000000000002</v>
      </c>
      <c r="K14" s="4">
        <f>-2*LN(H15/L14) +2*M14</f>
        <v>4.5871306011608119</v>
      </c>
      <c r="L14">
        <v>12</v>
      </c>
      <c r="M14">
        <v>4</v>
      </c>
      <c r="N14">
        <f t="shared" si="8"/>
        <v>9.9102076388588696</v>
      </c>
      <c r="O14">
        <f t="shared" si="9"/>
        <v>0.12534715171814459</v>
      </c>
      <c r="Q14">
        <f t="shared" si="10"/>
        <v>-0.39433963236224856</v>
      </c>
      <c r="R14">
        <f t="shared" si="7"/>
        <v>0.76045622539079127</v>
      </c>
      <c r="S14">
        <f t="shared" si="7"/>
        <v>-0.36574330921072618</v>
      </c>
      <c r="T14">
        <f t="shared" si="7"/>
        <v>2.6534713477783686E-2</v>
      </c>
    </row>
    <row r="15" spans="1:26" x14ac:dyDescent="0.2">
      <c r="A15">
        <v>2025</v>
      </c>
      <c r="B15" t="s">
        <v>19</v>
      </c>
      <c r="C15" t="s">
        <v>30</v>
      </c>
      <c r="D15" s="73">
        <v>-3.1112510000000002</v>
      </c>
      <c r="E15" s="73">
        <v>4.7620050000000003</v>
      </c>
      <c r="F15" s="73">
        <v>-2.906917</v>
      </c>
      <c r="G15" s="73">
        <v>0.33653699999999998</v>
      </c>
      <c r="H15" s="39">
        <v>66.111410000000006</v>
      </c>
      <c r="K15" s="4">
        <f>-2*LN(H15/L15) +2*M15</f>
        <v>4.5871306011608119</v>
      </c>
      <c r="L15">
        <v>12</v>
      </c>
      <c r="M15">
        <v>4</v>
      </c>
      <c r="N15">
        <f t="shared" si="8"/>
        <v>9.9102076388588696</v>
      </c>
      <c r="O15">
        <f t="shared" si="9"/>
        <v>0.12534715171814459</v>
      </c>
      <c r="Q15">
        <f t="shared" si="10"/>
        <v>-0.38998645113022912</v>
      </c>
      <c r="R15">
        <f t="shared" si="7"/>
        <v>0.59690376321756311</v>
      </c>
      <c r="S15">
        <f t="shared" si="7"/>
        <v>-0.36437376623105372</v>
      </c>
      <c r="T15">
        <f t="shared" si="7"/>
        <v>4.2183954397769223E-2</v>
      </c>
    </row>
    <row r="16" spans="1:26" x14ac:dyDescent="0.2">
      <c r="A16">
        <v>2025</v>
      </c>
      <c r="B16" t="s">
        <v>28</v>
      </c>
      <c r="C16" t="s">
        <v>8</v>
      </c>
      <c r="D16" s="73">
        <v>-3.165673</v>
      </c>
      <c r="E16" s="73">
        <v>-4.6777639999999998</v>
      </c>
      <c r="F16" s="73">
        <v>2.400013</v>
      </c>
      <c r="G16" s="73">
        <v>0.20806910000000001</v>
      </c>
      <c r="H16" s="39">
        <v>66.988759999999999</v>
      </c>
      <c r="I16" s="6">
        <v>0.41133500000000001</v>
      </c>
      <c r="K16" s="4">
        <f>-2*LN(H16/L16) +2*M16</f>
        <v>4.5607636113290946</v>
      </c>
      <c r="L16">
        <v>12</v>
      </c>
      <c r="M16">
        <v>4</v>
      </c>
      <c r="N16">
        <f t="shared" si="8"/>
        <v>9.7804139141809898</v>
      </c>
      <c r="O16">
        <f t="shared" si="9"/>
        <v>0.12370548342095695</v>
      </c>
      <c r="Q16">
        <f t="shared" si="10"/>
        <v>-0.39161110881767108</v>
      </c>
      <c r="R16">
        <f t="shared" si="7"/>
        <v>-0.57866505694914927</v>
      </c>
      <c r="S16">
        <f t="shared" si="7"/>
        <v>0.29689476838158113</v>
      </c>
      <c r="T16">
        <f t="shared" si="7"/>
        <v>2.5739288600463435E-2</v>
      </c>
    </row>
    <row r="17" spans="1:20" x14ac:dyDescent="0.2">
      <c r="A17">
        <v>2025</v>
      </c>
      <c r="B17" t="s">
        <v>28</v>
      </c>
      <c r="C17" t="s">
        <v>30</v>
      </c>
      <c r="D17" s="73">
        <v>-3.0868350000000002</v>
      </c>
      <c r="E17" s="73">
        <v>6.9083209999999999</v>
      </c>
      <c r="F17" s="73">
        <v>-2.9032230000000001</v>
      </c>
      <c r="G17" s="73">
        <v>0.34195989999999998</v>
      </c>
      <c r="H17">
        <v>65.688490000000002</v>
      </c>
      <c r="I17" s="2"/>
      <c r="K17" s="4">
        <f>-2*LN(H17/L17) +2*M17</f>
        <v>4.5999658598075861</v>
      </c>
      <c r="L17">
        <v>12</v>
      </c>
      <c r="M17">
        <v>4</v>
      </c>
      <c r="N17">
        <f t="shared" si="8"/>
        <v>9.9740121960138026</v>
      </c>
      <c r="O17">
        <f t="shared" si="9"/>
        <v>0.12615417007713925</v>
      </c>
      <c r="Q17">
        <f t="shared" si="10"/>
        <v>-0.38941710759006615</v>
      </c>
      <c r="R17">
        <f t="shared" si="7"/>
        <v>0.87151350238147274</v>
      </c>
      <c r="S17">
        <f t="shared" si="7"/>
        <v>-0.36625368811386244</v>
      </c>
      <c r="T17">
        <f t="shared" si="7"/>
        <v>4.3139667384161529E-2</v>
      </c>
    </row>
    <row r="18" spans="1:20" x14ac:dyDescent="0.2">
      <c r="A18">
        <v>2025</v>
      </c>
      <c r="B18" t="s">
        <v>29</v>
      </c>
      <c r="C18" t="s">
        <v>8</v>
      </c>
      <c r="D18" s="73">
        <v>-3.1531609999999999</v>
      </c>
      <c r="E18" s="73">
        <v>6.3199449999999997</v>
      </c>
      <c r="F18" s="73">
        <v>-2.922075</v>
      </c>
      <c r="G18" s="73">
        <v>0.20953849999999999</v>
      </c>
      <c r="H18" s="39">
        <v>66.775959999999998</v>
      </c>
      <c r="I18" s="6">
        <v>0.38483000000000001</v>
      </c>
      <c r="K18" s="4">
        <f>-2*LN(H18/L18) +2*M18</f>
        <v>4.5671270285147108</v>
      </c>
      <c r="L18">
        <v>12</v>
      </c>
      <c r="M18">
        <v>4</v>
      </c>
      <c r="N18">
        <f t="shared" si="8"/>
        <v>9.8115818986013963</v>
      </c>
      <c r="O18">
        <f t="shared" si="9"/>
        <v>0.1240997050371191</v>
      </c>
      <c r="Q18">
        <f t="shared" si="10"/>
        <v>-0.3913063500345475</v>
      </c>
      <c r="R18">
        <f t="shared" si="7"/>
        <v>0.78430331035081569</v>
      </c>
      <c r="S18">
        <f t="shared" si="7"/>
        <v>-0.36262864559633978</v>
      </c>
      <c r="T18">
        <f t="shared" si="7"/>
        <v>2.6003666043920379E-2</v>
      </c>
    </row>
    <row r="19" spans="1:20" ht="17" thickBot="1" x14ac:dyDescent="0.25">
      <c r="A19" s="15">
        <v>2025</v>
      </c>
      <c r="B19" s="15" t="s">
        <v>29</v>
      </c>
      <c r="C19" s="15" t="s">
        <v>30</v>
      </c>
      <c r="D19" s="81">
        <v>-3.0961340000000002</v>
      </c>
      <c r="E19" s="81">
        <v>3.5088210000000002</v>
      </c>
      <c r="F19" s="81">
        <v>-2.9019699999999999</v>
      </c>
      <c r="G19" s="81">
        <v>0.32971139999999999</v>
      </c>
      <c r="H19" s="107">
        <v>65.862840000000006</v>
      </c>
      <c r="I19" s="15"/>
      <c r="J19" s="15"/>
      <c r="K19" s="51">
        <f>-2*LN(H19/L19) +2*M19</f>
        <v>4.5946645039920799</v>
      </c>
      <c r="L19" s="15">
        <v>12</v>
      </c>
      <c r="M19" s="15">
        <v>4</v>
      </c>
      <c r="N19" s="15">
        <f t="shared" si="8"/>
        <v>9.9476093104659729</v>
      </c>
      <c r="O19" s="15">
        <f t="shared" si="9"/>
        <v>0.12582021879971259</v>
      </c>
      <c r="Q19">
        <f t="shared" si="10"/>
        <v>-0.38955625731322935</v>
      </c>
      <c r="R19">
        <f t="shared" si="7"/>
        <v>0.44148062594902632</v>
      </c>
      <c r="S19">
        <f t="shared" si="7"/>
        <v>-0.36512650035020194</v>
      </c>
      <c r="T19">
        <f t="shared" si="7"/>
        <v>4.1484360488759552E-2</v>
      </c>
    </row>
    <row r="20" spans="1:20" x14ac:dyDescent="0.2">
      <c r="I20" s="6"/>
      <c r="Q20" t="s">
        <v>39</v>
      </c>
    </row>
    <row r="21" spans="1:20" x14ac:dyDescent="0.2">
      <c r="A21" s="10">
        <v>2025</v>
      </c>
      <c r="B21" t="s">
        <v>32</v>
      </c>
      <c r="I21" s="6"/>
      <c r="P21" s="1" t="s">
        <v>5</v>
      </c>
      <c r="Q21" s="11">
        <f>SUM(Q12:Q19)</f>
        <v>-3.1256136775920256</v>
      </c>
      <c r="R21" s="11">
        <f t="shared" ref="R21:T21" si="11">SUM(R12:R19)</f>
        <v>4.4472453228863724</v>
      </c>
      <c r="S21" s="11">
        <f t="shared" si="11"/>
        <v>-2.2524470133426147</v>
      </c>
      <c r="T21" s="11">
        <f t="shared" si="11"/>
        <v>0.27334477223171516</v>
      </c>
    </row>
    <row r="22" spans="1:20" x14ac:dyDescent="0.2">
      <c r="A22" s="10">
        <v>2025</v>
      </c>
      <c r="B22" t="s">
        <v>13</v>
      </c>
      <c r="C22" t="s">
        <v>8</v>
      </c>
      <c r="D22" s="58">
        <v>-1.6576472</v>
      </c>
      <c r="E22" s="58">
        <v>5.2718686000000003</v>
      </c>
      <c r="F22" s="58">
        <v>-0.2987224</v>
      </c>
      <c r="G22" s="58">
        <v>0.2014542</v>
      </c>
      <c r="H22" s="58">
        <v>2.3872260000000001</v>
      </c>
      <c r="I22" s="6" t="s">
        <v>81</v>
      </c>
      <c r="J22" s="56"/>
      <c r="K22" s="4">
        <f>-2*LN(H22/L22) +2*M22</f>
        <v>10.654185109894629</v>
      </c>
      <c r="L22">
        <v>9</v>
      </c>
      <c r="M22">
        <v>4</v>
      </c>
      <c r="N22">
        <f>1/EXP(-0.5*K22)</f>
        <v>205.83863877919313</v>
      </c>
      <c r="O22">
        <f>N22/SUM(N$22:N$24)</f>
        <v>8.3316149895260241E-10</v>
      </c>
      <c r="P22" s="1" t="s">
        <v>6</v>
      </c>
      <c r="Q22" s="11">
        <f>STDEV(D12:D19)</f>
        <v>2.8436338476121821E-2</v>
      </c>
      <c r="R22" s="11">
        <f t="shared" ref="R22:T22" si="12">STDEV(E12:E19)</f>
        <v>3.9440454342946167</v>
      </c>
      <c r="S22" s="11">
        <f t="shared" si="12"/>
        <v>1.8771253160970016</v>
      </c>
      <c r="T22" s="11">
        <f t="shared" si="12"/>
        <v>6.8377434618874133E-2</v>
      </c>
    </row>
    <row r="23" spans="1:20" x14ac:dyDescent="0.2">
      <c r="A23">
        <v>2025</v>
      </c>
      <c r="B23" t="s">
        <v>13</v>
      </c>
      <c r="C23" t="s">
        <v>30</v>
      </c>
      <c r="D23" s="58">
        <v>-1.6390836</v>
      </c>
      <c r="E23" s="58">
        <v>7.0478367000000004</v>
      </c>
      <c r="F23">
        <v>-0.27371600000000001</v>
      </c>
      <c r="G23" s="58">
        <v>0.20111029999999999</v>
      </c>
      <c r="H23">
        <v>2.4049010000000002</v>
      </c>
      <c r="J23" s="56"/>
      <c r="K23" s="4">
        <f>-2*LN(H23/L23) +2*M23</f>
        <v>10.63943167773386</v>
      </c>
      <c r="L23">
        <v>9</v>
      </c>
      <c r="M23">
        <v>4</v>
      </c>
      <c r="N23">
        <f>1/EXP(-0.5*K23)</f>
        <v>204.32581228844694</v>
      </c>
      <c r="O23">
        <f t="shared" ref="O23:O24" si="13">N23/SUM(N$22:N$24)</f>
        <v>8.2703811612146454E-10</v>
      </c>
      <c r="P23" s="1" t="s">
        <v>27</v>
      </c>
      <c r="Q23" s="11">
        <f>SQRT(EXP(Q22^2)-1)</f>
        <v>2.8442088030674856E-2</v>
      </c>
      <c r="R23" s="11">
        <f t="shared" ref="R23:T23" si="14">SQRT(EXP(R22^2)-1)</f>
        <v>2386.891345730894</v>
      </c>
      <c r="S23" s="11">
        <f t="shared" si="14"/>
        <v>5.7363972162843133</v>
      </c>
      <c r="T23" s="86">
        <f t="shared" si="14"/>
        <v>6.8457436746249656E-2</v>
      </c>
    </row>
    <row r="24" spans="1:20" ht="17" thickBot="1" x14ac:dyDescent="0.25">
      <c r="A24" s="47">
        <v>2025</v>
      </c>
      <c r="B24" s="47" t="s">
        <v>13</v>
      </c>
      <c r="C24" s="47" t="s">
        <v>64</v>
      </c>
      <c r="D24" s="47">
        <v>-2.7513152999999999</v>
      </c>
      <c r="E24" s="47">
        <v>3.0185635999999998</v>
      </c>
      <c r="F24" s="47">
        <v>-0.55027079999999995</v>
      </c>
      <c r="G24" s="47"/>
      <c r="H24" s="48">
        <v>2.4389730000000002E-10</v>
      </c>
      <c r="I24" s="6"/>
      <c r="J24" s="56"/>
      <c r="K24" s="4">
        <f>-2*LN(H24/L24) +2*M24</f>
        <v>52.465772339093519</v>
      </c>
      <c r="L24">
        <v>3</v>
      </c>
      <c r="M24">
        <v>3</v>
      </c>
      <c r="N24">
        <f>1/EXP(-0.5*K24)</f>
        <v>247057309652.72293</v>
      </c>
      <c r="O24">
        <f t="shared" si="13"/>
        <v>0.99999999833980036</v>
      </c>
      <c r="P24" s="1"/>
      <c r="Q24" s="4"/>
      <c r="R24" s="4"/>
      <c r="S24" s="4"/>
      <c r="T24" s="4"/>
    </row>
    <row r="25" spans="1:20" ht="17" thickTop="1" x14ac:dyDescent="0.2">
      <c r="A25">
        <v>2025</v>
      </c>
      <c r="B25" t="s">
        <v>13</v>
      </c>
      <c r="C25" t="s">
        <v>69</v>
      </c>
      <c r="D25">
        <v>-2.94773657</v>
      </c>
      <c r="E25">
        <v>3.1343947499999998</v>
      </c>
      <c r="F25">
        <v>-0.38400730999999999</v>
      </c>
      <c r="H25" s="2">
        <v>2.2314681999999999E-18</v>
      </c>
      <c r="I25" s="6"/>
      <c r="J25" s="55"/>
      <c r="P25" s="1"/>
      <c r="Q25" s="4"/>
      <c r="R25" s="4"/>
      <c r="S25" s="4"/>
      <c r="T25" s="4"/>
    </row>
    <row r="26" spans="1:20" x14ac:dyDescent="0.2">
      <c r="A26" s="10"/>
      <c r="D26" s="79"/>
      <c r="E26" s="79"/>
      <c r="F26" s="79"/>
      <c r="G26" s="79"/>
      <c r="H26" s="79"/>
      <c r="I26" s="106"/>
      <c r="J26" s="55"/>
      <c r="P26" s="1"/>
      <c r="Q26" s="40"/>
    </row>
    <row r="27" spans="1:20" x14ac:dyDescent="0.2">
      <c r="A27" s="10">
        <v>2025</v>
      </c>
      <c r="B27" t="s">
        <v>14</v>
      </c>
      <c r="C27" t="s">
        <v>8</v>
      </c>
      <c r="D27">
        <v>0.20585329999999999</v>
      </c>
      <c r="E27">
        <v>3.4047521000000001</v>
      </c>
      <c r="F27">
        <v>-0.1721057</v>
      </c>
      <c r="G27">
        <v>0.37229289999999998</v>
      </c>
      <c r="H27">
        <v>200.0395</v>
      </c>
      <c r="I27" s="6">
        <v>0.60277000000000003</v>
      </c>
      <c r="J27" s="55"/>
      <c r="K27" s="4">
        <f>-2*LN(H27/L27) +2*M27</f>
        <v>1.7974194605774807</v>
      </c>
      <c r="L27">
        <v>9</v>
      </c>
      <c r="M27">
        <v>4</v>
      </c>
      <c r="N27">
        <f>1/EXP(-0.5*K27)</f>
        <v>2.4564316062492568</v>
      </c>
      <c r="O27">
        <f>N27/SUM(N$27:N$29)</f>
        <v>8.2480230153183428E-12</v>
      </c>
      <c r="P27" s="1"/>
      <c r="Q27" s="40"/>
    </row>
    <row r="28" spans="1:20" x14ac:dyDescent="0.2">
      <c r="A28">
        <v>2025</v>
      </c>
      <c r="B28" t="s">
        <v>14</v>
      </c>
      <c r="C28" t="s">
        <v>30</v>
      </c>
      <c r="D28">
        <v>0.21951979999999999</v>
      </c>
      <c r="E28">
        <v>3.7683479000000002</v>
      </c>
      <c r="F28">
        <v>-0.14806859999999999</v>
      </c>
      <c r="G28">
        <v>0.62398580000000003</v>
      </c>
      <c r="H28">
        <v>199.90649999999999</v>
      </c>
      <c r="I28" s="106"/>
      <c r="J28" s="55"/>
      <c r="K28" s="4">
        <f>-2*LN(H28/L28) +2*M28</f>
        <v>1.7987496402007563</v>
      </c>
      <c r="L28">
        <v>9</v>
      </c>
      <c r="M28">
        <v>4</v>
      </c>
      <c r="N28">
        <f>1/EXP(-0.5*K28)</f>
        <v>2.4580658972984781</v>
      </c>
      <c r="O28">
        <f t="shared" ref="O28:O29" si="15">N28/SUM(N$27:N$29)</f>
        <v>8.2535105160301119E-12</v>
      </c>
      <c r="Q28" s="40"/>
    </row>
    <row r="29" spans="1:20" ht="17" thickBot="1" x14ac:dyDescent="0.25">
      <c r="A29" s="47">
        <v>2025</v>
      </c>
      <c r="B29" s="47" t="s">
        <v>14</v>
      </c>
      <c r="C29" s="47" t="s">
        <v>64</v>
      </c>
      <c r="D29" s="49">
        <v>-1.2303408</v>
      </c>
      <c r="E29" s="47">
        <v>2.5962789000000002</v>
      </c>
      <c r="F29" s="47">
        <v>-0.68827190000000005</v>
      </c>
      <c r="G29" s="47"/>
      <c r="H29" s="48">
        <v>5.4997680000000001E-10</v>
      </c>
      <c r="I29" s="106"/>
      <c r="J29" s="55"/>
      <c r="K29" s="4">
        <f>-2*LN(H29/L29) +2*M29</f>
        <v>52.839514618156002</v>
      </c>
      <c r="L29">
        <v>3</v>
      </c>
      <c r="M29">
        <v>4</v>
      </c>
      <c r="N29">
        <f>1/EXP(-0.5*K29)</f>
        <v>297820653706.54315</v>
      </c>
      <c r="O29">
        <f t="shared" si="15"/>
        <v>0.99999999998349853</v>
      </c>
      <c r="P29" s="40"/>
      <c r="Q29" s="40"/>
    </row>
    <row r="30" spans="1:20" ht="17" thickTop="1" x14ac:dyDescent="0.2">
      <c r="A30">
        <v>2025</v>
      </c>
      <c r="B30" t="s">
        <v>14</v>
      </c>
      <c r="C30" t="s">
        <v>69</v>
      </c>
      <c r="D30">
        <v>-1.4231623900000001</v>
      </c>
      <c r="E30">
        <v>3.0680074500000001</v>
      </c>
      <c r="F30">
        <v>-0.64869931999999997</v>
      </c>
      <c r="H30" s="2">
        <v>4.7337081999999997E-18</v>
      </c>
      <c r="I30" s="106"/>
      <c r="J30" s="55"/>
      <c r="P30" s="40"/>
      <c r="Q30" s="40"/>
    </row>
    <row r="31" spans="1:20" x14ac:dyDescent="0.2">
      <c r="A31" s="10"/>
      <c r="G31" s="79"/>
      <c r="H31" s="79"/>
      <c r="I31" s="106"/>
      <c r="J31" s="55"/>
      <c r="P31" s="40"/>
      <c r="Q31" s="40"/>
    </row>
    <row r="32" spans="1:20" x14ac:dyDescent="0.2">
      <c r="A32">
        <v>2025</v>
      </c>
      <c r="B32" t="s">
        <v>23</v>
      </c>
      <c r="C32" t="s">
        <v>35</v>
      </c>
      <c r="D32" s="73">
        <v>-0.46869699999999997</v>
      </c>
      <c r="E32" s="73">
        <v>6.4220189999999997</v>
      </c>
      <c r="F32" s="73">
        <v>-0.33135969999999998</v>
      </c>
      <c r="G32" s="79"/>
      <c r="H32" s="62">
        <v>8.530341</v>
      </c>
      <c r="I32" s="106"/>
      <c r="J32" s="55"/>
      <c r="K32" s="4">
        <f>-2*LN(H32) +2*M32</f>
        <v>1.7127413254842248</v>
      </c>
      <c r="L32">
        <v>3</v>
      </c>
      <c r="M32">
        <v>3</v>
      </c>
      <c r="N32">
        <f t="shared" ref="N32:N34" si="16">1/EXP(-0.5*K32)</f>
        <v>2.3545995316233745</v>
      </c>
      <c r="O32">
        <f>N32/SUM(N$32:$N$34)</f>
        <v>0.38944157143768843</v>
      </c>
      <c r="P32" s="40"/>
      <c r="Q32" s="40"/>
    </row>
    <row r="33" spans="1:20" x14ac:dyDescent="0.2">
      <c r="A33">
        <v>2025</v>
      </c>
      <c r="B33" t="s">
        <v>23</v>
      </c>
      <c r="C33" t="s">
        <v>34</v>
      </c>
      <c r="D33">
        <v>-2.342012</v>
      </c>
      <c r="E33">
        <v>7.5020600000000002</v>
      </c>
      <c r="F33">
        <v>-1.3501449000000001</v>
      </c>
      <c r="H33">
        <v>10.17586</v>
      </c>
      <c r="I33" s="106"/>
      <c r="J33" s="55"/>
      <c r="K33" s="4">
        <f>-2*LN(H33) +2*M33</f>
        <v>1.3599635027170178</v>
      </c>
      <c r="L33">
        <v>3</v>
      </c>
      <c r="M33">
        <v>3</v>
      </c>
      <c r="N33">
        <f t="shared" si="16"/>
        <v>1.9738417119720262</v>
      </c>
      <c r="O33">
        <f>N33/SUM(N$32:$N$34)</f>
        <v>0.3264657143415241</v>
      </c>
      <c r="P33" s="40"/>
      <c r="Q33" s="40"/>
    </row>
    <row r="34" spans="1:20" ht="17" thickBot="1" x14ac:dyDescent="0.25">
      <c r="A34" s="47">
        <v>2025</v>
      </c>
      <c r="B34" s="47" t="s">
        <v>23</v>
      </c>
      <c r="C34" s="47" t="s">
        <v>40</v>
      </c>
      <c r="D34" s="47">
        <v>-1.2561009999999999</v>
      </c>
      <c r="E34" s="47">
        <v>2.5178069999999999</v>
      </c>
      <c r="F34" s="47">
        <v>-4.5</v>
      </c>
      <c r="G34" s="47"/>
      <c r="H34" s="47">
        <v>11.69361</v>
      </c>
      <c r="I34" s="106"/>
      <c r="J34" s="55"/>
      <c r="K34" s="4">
        <f>-2*LN(H34) +2*M34</f>
        <v>1.0819149224775613</v>
      </c>
      <c r="L34">
        <v>3</v>
      </c>
      <c r="M34">
        <v>3</v>
      </c>
      <c r="N34">
        <f t="shared" si="16"/>
        <v>1.7176506590511973</v>
      </c>
      <c r="O34">
        <f>N34/SUM(N$32:$N$34)</f>
        <v>0.28409271422078747</v>
      </c>
      <c r="P34" s="40"/>
      <c r="Q34" s="40"/>
    </row>
    <row r="35" spans="1:20" ht="17" thickTop="1" x14ac:dyDescent="0.2">
      <c r="A35">
        <v>2025</v>
      </c>
      <c r="B35" t="s">
        <v>23</v>
      </c>
      <c r="C35" t="s">
        <v>69</v>
      </c>
      <c r="D35">
        <v>-0.44798412999999998</v>
      </c>
      <c r="E35">
        <v>6.9288379000000004</v>
      </c>
      <c r="F35">
        <v>-0.15598448000000001</v>
      </c>
      <c r="H35" s="2">
        <v>1.0883854999999999E-7</v>
      </c>
      <c r="I35" s="55"/>
      <c r="J35" s="55"/>
      <c r="K35" s="4"/>
      <c r="P35" s="40"/>
      <c r="Q35" s="40"/>
    </row>
    <row r="36" spans="1:20" x14ac:dyDescent="0.2">
      <c r="I36" s="55"/>
      <c r="J36" s="55"/>
      <c r="K36" s="4"/>
      <c r="P36" s="40"/>
      <c r="Q36" s="40"/>
    </row>
    <row r="37" spans="1:20" x14ac:dyDescent="0.2">
      <c r="A37">
        <v>2025</v>
      </c>
      <c r="B37" t="s">
        <v>24</v>
      </c>
      <c r="C37" t="s">
        <v>35</v>
      </c>
      <c r="D37">
        <v>0.23301520000000001</v>
      </c>
      <c r="E37">
        <v>-1.3516429999999999</v>
      </c>
      <c r="F37">
        <v>2.264062</v>
      </c>
      <c r="H37">
        <v>8.5188220000000001</v>
      </c>
      <c r="I37" s="55"/>
      <c r="J37" s="55"/>
      <c r="K37" s="4">
        <f>-2*LN(H37) +2*M37</f>
        <v>1.7154438632575424</v>
      </c>
      <c r="L37">
        <v>3</v>
      </c>
      <c r="M37">
        <v>3</v>
      </c>
      <c r="N37">
        <f t="shared" ref="N37:N39" si="17">1/EXP(-0.5*K37)</f>
        <v>2.3577833793437248</v>
      </c>
      <c r="O37">
        <f>N37/SUM(N$37:$N$39)</f>
        <v>0.40302278195854563</v>
      </c>
      <c r="P37" s="40"/>
      <c r="Q37" s="40"/>
    </row>
    <row r="38" spans="1:20" x14ac:dyDescent="0.2">
      <c r="A38" s="10">
        <v>2025</v>
      </c>
      <c r="B38" t="s">
        <v>24</v>
      </c>
      <c r="C38" t="s">
        <v>34</v>
      </c>
      <c r="D38">
        <v>-2.9645901000000001</v>
      </c>
      <c r="E38">
        <v>-2.6838950000000001</v>
      </c>
      <c r="F38">
        <v>-1.283293</v>
      </c>
      <c r="H38">
        <v>11.62665</v>
      </c>
      <c r="I38" s="55"/>
      <c r="J38" s="55"/>
      <c r="K38" s="4">
        <f>-2*LN(H38) +2*M38</f>
        <v>1.0934002462291934</v>
      </c>
      <c r="L38">
        <v>3</v>
      </c>
      <c r="M38">
        <v>3</v>
      </c>
      <c r="N38">
        <f t="shared" si="17"/>
        <v>1.7275429227840924</v>
      </c>
      <c r="O38">
        <f>N38/SUM(N$37:$N$39)</f>
        <v>0.29529394464008646</v>
      </c>
    </row>
    <row r="39" spans="1:20" ht="17" thickBot="1" x14ac:dyDescent="0.25">
      <c r="A39" s="46">
        <v>2025</v>
      </c>
      <c r="B39" s="47" t="s">
        <v>24</v>
      </c>
      <c r="C39" s="47" t="s">
        <v>40</v>
      </c>
      <c r="D39" s="47">
        <v>-0.71649680000000004</v>
      </c>
      <c r="E39" s="47">
        <v>2.9555980000000002</v>
      </c>
      <c r="F39" s="47">
        <v>-4</v>
      </c>
      <c r="G39" s="47"/>
      <c r="H39" s="47">
        <v>11.380409999999999</v>
      </c>
      <c r="I39" s="55"/>
      <c r="J39" s="55"/>
      <c r="K39" s="4">
        <f>-2*LN(H39) +2*M39</f>
        <v>1.1362130876626084</v>
      </c>
      <c r="L39">
        <v>3</v>
      </c>
      <c r="M39">
        <v>3</v>
      </c>
      <c r="N39">
        <f t="shared" si="17"/>
        <v>1.764922083052163</v>
      </c>
      <c r="O39">
        <f>N39/SUM(N$37:$N$39)</f>
        <v>0.30168327340136791</v>
      </c>
    </row>
    <row r="40" spans="1:20" ht="17" thickTop="1" x14ac:dyDescent="0.2">
      <c r="A40" s="10">
        <v>2025</v>
      </c>
      <c r="B40" t="s">
        <v>24</v>
      </c>
      <c r="C40" t="s">
        <v>69</v>
      </c>
      <c r="D40">
        <v>-1.8132700000000002E-2</v>
      </c>
      <c r="E40">
        <v>-0.39390335799999998</v>
      </c>
      <c r="F40">
        <v>3.8860213999999997E-2</v>
      </c>
      <c r="H40">
        <v>1.0850926E-15</v>
      </c>
      <c r="I40" s="55"/>
      <c r="J40" s="55"/>
      <c r="K40" s="4"/>
    </row>
    <row r="41" spans="1:20" x14ac:dyDescent="0.2">
      <c r="I41" s="55"/>
      <c r="J41" s="55"/>
      <c r="K41" s="4"/>
    </row>
    <row r="42" spans="1:20" x14ac:dyDescent="0.2">
      <c r="A42">
        <v>2025</v>
      </c>
      <c r="B42" t="s">
        <v>33</v>
      </c>
      <c r="C42" t="s">
        <v>35</v>
      </c>
      <c r="D42">
        <v>4.6628790000000003E-2</v>
      </c>
      <c r="E42">
        <v>-8.6495130000000003E-2</v>
      </c>
      <c r="F42">
        <v>-0.1957998</v>
      </c>
      <c r="H42">
        <v>8.5200709999999997</v>
      </c>
      <c r="I42" s="55"/>
      <c r="J42" s="55"/>
      <c r="K42" s="4">
        <f>-2*LN(H42) +2*M42</f>
        <v>1.7151506517203288</v>
      </c>
      <c r="L42">
        <v>3</v>
      </c>
      <c r="M42">
        <v>3</v>
      </c>
      <c r="N42">
        <f>1/EXP(-0.5*K42)</f>
        <v>2.3574377400361648</v>
      </c>
      <c r="O42">
        <f>N42/SUM(N$42:N$44)</f>
        <v>0.38668426461475852</v>
      </c>
      <c r="T42" s="4"/>
    </row>
    <row r="43" spans="1:20" x14ac:dyDescent="0.2">
      <c r="A43">
        <v>2025</v>
      </c>
      <c r="B43" t="s">
        <v>33</v>
      </c>
      <c r="C43" t="s">
        <v>34</v>
      </c>
      <c r="D43">
        <v>0.44034793</v>
      </c>
      <c r="E43">
        <v>5.0960270300000001</v>
      </c>
      <c r="F43">
        <v>-0.92105049999999999</v>
      </c>
      <c r="H43">
        <v>10.394500000000001</v>
      </c>
      <c r="I43" s="55"/>
      <c r="J43" s="55"/>
      <c r="K43" s="4">
        <f>-2*LN(H43) +2*M43</f>
        <v>1.317446359789936</v>
      </c>
      <c r="L43">
        <v>3</v>
      </c>
      <c r="M43">
        <v>3</v>
      </c>
      <c r="N43">
        <f t="shared" ref="N43:N44" si="18">1/EXP(-0.5*K43)</f>
        <v>1.932323529095932</v>
      </c>
      <c r="O43">
        <f>N43/SUM(N$42:N$44)</f>
        <v>0.31695390726831785</v>
      </c>
    </row>
    <row r="44" spans="1:20" ht="17" thickBot="1" x14ac:dyDescent="0.25">
      <c r="A44" s="47">
        <v>2025</v>
      </c>
      <c r="B44" s="47" t="s">
        <v>33</v>
      </c>
      <c r="C44" s="47" t="s">
        <v>40</v>
      </c>
      <c r="D44" s="47">
        <v>-0.87609526999999998</v>
      </c>
      <c r="E44" s="47">
        <v>6.7417328300000001</v>
      </c>
      <c r="F44" s="47">
        <v>-4</v>
      </c>
      <c r="G44" s="47"/>
      <c r="H44" s="47">
        <v>11.11674</v>
      </c>
      <c r="I44" s="55"/>
      <c r="J44" s="55"/>
      <c r="K44" s="4">
        <f>-2*LN(H44) +2*M44</f>
        <v>1.1830958392531716</v>
      </c>
      <c r="L44">
        <v>3</v>
      </c>
      <c r="M44">
        <v>3</v>
      </c>
      <c r="N44">
        <f t="shared" si="18"/>
        <v>1.8067830068156372</v>
      </c>
      <c r="O44">
        <f>N44/SUM(N$42:N$44)</f>
        <v>0.29636182811692369</v>
      </c>
      <c r="Q44" t="s">
        <v>0</v>
      </c>
      <c r="R44" t="s">
        <v>1</v>
      </c>
      <c r="S44" t="s">
        <v>49</v>
      </c>
    </row>
    <row r="45" spans="1:20" ht="17" thickTop="1" x14ac:dyDescent="0.2">
      <c r="A45" s="3">
        <v>2025</v>
      </c>
      <c r="B45" t="s">
        <v>33</v>
      </c>
      <c r="C45" t="s">
        <v>69</v>
      </c>
      <c r="D45">
        <v>0.136547</v>
      </c>
      <c r="E45">
        <v>2.2369421100000002</v>
      </c>
      <c r="F45">
        <v>-0.30579815999999999</v>
      </c>
      <c r="H45">
        <v>9.0988188999999992E-18</v>
      </c>
      <c r="I45" s="55"/>
      <c r="J45" s="55"/>
      <c r="Q45" s="90">
        <f>$O22*D22+$O23*D23+$O24*D24</f>
        <v>-2.7513152981689393</v>
      </c>
      <c r="R45" s="24">
        <f>$O22*E22+$O23*E23+$O24*E24</f>
        <v>3.0185636052097289</v>
      </c>
      <c r="S45" s="91">
        <f>$O22*F22+$O23*F23+$O24*F24</f>
        <v>-0.55027079956169822</v>
      </c>
    </row>
    <row r="46" spans="1:20" x14ac:dyDescent="0.2">
      <c r="A46" s="10"/>
      <c r="D46" s="4"/>
      <c r="F46" s="58"/>
      <c r="G46" s="4"/>
      <c r="Q46" s="25" t="s">
        <v>36</v>
      </c>
      <c r="R46" s="26"/>
      <c r="S46" s="92"/>
    </row>
    <row r="47" spans="1:20" ht="17" thickBot="1" x14ac:dyDescent="0.25">
      <c r="A47" s="10">
        <v>2025</v>
      </c>
      <c r="C47" t="s">
        <v>86</v>
      </c>
      <c r="G47" s="4"/>
      <c r="Q47" s="25">
        <f>$O27*D27+$O28*D28+$O29*D29</f>
        <v>-1.2303407999761879</v>
      </c>
      <c r="R47" s="26">
        <f>$O27*E27+$O28*E28+$O29*E29</f>
        <v>2.5962789000163422</v>
      </c>
      <c r="S47" s="92">
        <f>$O27*F27+$O28*F28+$O29*F29</f>
        <v>-0.68827189999128424</v>
      </c>
      <c r="T47" s="4"/>
    </row>
    <row r="48" spans="1:20" x14ac:dyDescent="0.2">
      <c r="A48" s="10">
        <v>2025</v>
      </c>
      <c r="C48" s="32" t="s">
        <v>22</v>
      </c>
      <c r="D48" s="33">
        <v>-2.7513152981689393</v>
      </c>
      <c r="E48" s="33">
        <v>3.0185636052097289</v>
      </c>
      <c r="F48" s="33">
        <v>-0.55027079956169822</v>
      </c>
      <c r="G48" s="21"/>
      <c r="H48" s="35">
        <f t="shared" ref="H48:J52" si="19">EXP(D48)</f>
        <v>6.3843832281578097E-2</v>
      </c>
      <c r="I48" s="35">
        <f t="shared" si="19"/>
        <v>20.461879228577903</v>
      </c>
      <c r="J48" s="99">
        <f t="shared" si="19"/>
        <v>0.57679359377736228</v>
      </c>
      <c r="Q48" s="25" t="s">
        <v>46</v>
      </c>
      <c r="R48" s="26"/>
      <c r="S48" s="92"/>
    </row>
    <row r="49" spans="1:20" x14ac:dyDescent="0.2">
      <c r="A49" s="10">
        <v>2025</v>
      </c>
      <c r="C49" s="22" t="s">
        <v>23</v>
      </c>
      <c r="D49" s="18">
        <v>-1.3039658592099972</v>
      </c>
      <c r="E49" s="18">
        <v>5.6654571726097647</v>
      </c>
      <c r="F49" s="18">
        <v>-1.8482384755157304</v>
      </c>
      <c r="G49" s="13"/>
      <c r="H49" s="36">
        <f t="shared" si="19"/>
        <v>0.27145311067756678</v>
      </c>
      <c r="I49" s="36">
        <f t="shared" si="19"/>
        <v>288.71994580010994</v>
      </c>
      <c r="J49" s="100">
        <f t="shared" si="19"/>
        <v>0.15751438752621896</v>
      </c>
      <c r="Q49" s="25">
        <f>$O32*D32+$O33*D33+$O34*D34</f>
        <v>-1.3039658592099972</v>
      </c>
      <c r="R49" s="26">
        <f>$O32*E32+$O33*E33+$O34*E34</f>
        <v>5.6654571726097647</v>
      </c>
      <c r="S49" s="92">
        <f>$O32*F32+$O33*F33+$O34*F34</f>
        <v>-1.8482384755157304</v>
      </c>
    </row>
    <row r="50" spans="1:20" x14ac:dyDescent="0.2">
      <c r="A50" s="10">
        <v>2025</v>
      </c>
      <c r="C50" s="22" t="s">
        <v>24</v>
      </c>
      <c r="D50" s="34">
        <v>-0.99767017073292674</v>
      </c>
      <c r="E50" s="34">
        <v>-0.44562638412606292</v>
      </c>
      <c r="F50" s="34">
        <v>-0.67321317993785335</v>
      </c>
      <c r="H50" s="36">
        <f t="shared" si="19"/>
        <v>0.36873753668010045</v>
      </c>
      <c r="I50" s="36">
        <f t="shared" si="19"/>
        <v>0.64042299956794035</v>
      </c>
      <c r="J50" s="100">
        <f t="shared" si="19"/>
        <v>0.51006700479744038</v>
      </c>
      <c r="Q50" s="25" t="s">
        <v>47</v>
      </c>
      <c r="R50" s="27"/>
      <c r="S50" s="94"/>
    </row>
    <row r="51" spans="1:20" x14ac:dyDescent="0.2">
      <c r="A51" s="10">
        <v>2025</v>
      </c>
      <c r="C51" s="22" t="s">
        <v>25</v>
      </c>
      <c r="D51" s="18">
        <v>-0.10204057947974812</v>
      </c>
      <c r="E51" s="18">
        <v>3.5797516391413349</v>
      </c>
      <c r="F51" s="18">
        <v>-1.5530905689088494</v>
      </c>
      <c r="H51" s="36">
        <f t="shared" si="19"/>
        <v>0.9029929079429696</v>
      </c>
      <c r="I51" s="36">
        <f t="shared" si="19"/>
        <v>35.864632369958926</v>
      </c>
      <c r="J51" s="100">
        <f t="shared" si="19"/>
        <v>0.21159301945000722</v>
      </c>
      <c r="Q51" s="25">
        <f>$O37*D37+ $O38*D38+$O39*D39</f>
        <v>-0.99767017073292674</v>
      </c>
      <c r="R51" s="26">
        <f t="shared" ref="R51:S51" si="20">$O37*E37+ $O38*E38+$O39*E39</f>
        <v>-0.44562638412606292</v>
      </c>
      <c r="S51" s="92">
        <f t="shared" si="20"/>
        <v>-0.67321317993785335</v>
      </c>
    </row>
    <row r="52" spans="1:20" x14ac:dyDescent="0.2">
      <c r="A52" s="10">
        <v>2025</v>
      </c>
      <c r="C52" s="22" t="s">
        <v>26</v>
      </c>
      <c r="D52" s="18">
        <v>-1.2303407999761879</v>
      </c>
      <c r="E52" s="18">
        <v>2.5962789000163422</v>
      </c>
      <c r="F52" s="18">
        <v>-0.68827189999128424</v>
      </c>
      <c r="H52" s="36">
        <f t="shared" si="19"/>
        <v>0.29219298134952348</v>
      </c>
      <c r="I52" s="36">
        <f t="shared" si="19"/>
        <v>13.413731217505514</v>
      </c>
      <c r="J52" s="100">
        <f t="shared" si="19"/>
        <v>0.50244359204271949</v>
      </c>
      <c r="Q52" s="25" t="s">
        <v>48</v>
      </c>
      <c r="R52" s="27"/>
      <c r="S52" s="94"/>
    </row>
    <row r="53" spans="1:20" ht="17" thickBot="1" x14ac:dyDescent="0.25">
      <c r="A53" s="10">
        <v>2025</v>
      </c>
      <c r="C53" s="22"/>
      <c r="D53" s="17"/>
      <c r="E53" s="17"/>
      <c r="F53" s="17"/>
      <c r="H53" s="37"/>
      <c r="I53" s="37"/>
      <c r="J53" s="101"/>
      <c r="Q53" s="95">
        <f>$O42*D42+$O43*D43+$O44*D44</f>
        <v>-0.10204057947974812</v>
      </c>
      <c r="R53" s="28">
        <f>$O42*E42+$O43*E43+$O44*E44</f>
        <v>3.5797516391413349</v>
      </c>
      <c r="S53" s="96">
        <f>$O42*F42+$O43*F43+$O44*F44</f>
        <v>-1.5530905689088494</v>
      </c>
      <c r="T53" s="4"/>
    </row>
    <row r="54" spans="1:20" x14ac:dyDescent="0.2">
      <c r="A54" s="10">
        <v>2025</v>
      </c>
      <c r="C54" s="22" t="s">
        <v>5</v>
      </c>
      <c r="D54" s="18">
        <f>AVERAGE(D48:D52)</f>
        <v>-1.27706654151356</v>
      </c>
      <c r="E54" s="18">
        <f t="shared" ref="E54:F54" si="21">AVERAGE(E48:E52)</f>
        <v>2.8828849865702217</v>
      </c>
      <c r="F54" s="18">
        <f t="shared" si="21"/>
        <v>-1.0626169847830833</v>
      </c>
      <c r="G54" t="s">
        <v>41</v>
      </c>
      <c r="H54" s="36">
        <f>AVERAGE(H48:H52)</f>
        <v>0.37984407378634766</v>
      </c>
      <c r="I54" s="36">
        <f t="shared" ref="I54:J54" si="22">AVERAGE(I48:I52)</f>
        <v>71.820122323144048</v>
      </c>
      <c r="J54" s="100">
        <f t="shared" si="22"/>
        <v>0.39168231951874966</v>
      </c>
    </row>
    <row r="55" spans="1:20" x14ac:dyDescent="0.2">
      <c r="A55" s="10">
        <v>2025</v>
      </c>
      <c r="C55" s="22" t="s">
        <v>6</v>
      </c>
      <c r="D55" s="18">
        <f>STDEV(D48:D52)</f>
        <v>0.95329227000085792</v>
      </c>
      <c r="E55" s="18">
        <f t="shared" ref="E55:F55" si="23">STDEV(E48:E52)</f>
        <v>2.202718251572739</v>
      </c>
      <c r="F55" s="18">
        <f t="shared" si="23"/>
        <v>0.59414510910062768</v>
      </c>
      <c r="G55" t="s">
        <v>42</v>
      </c>
      <c r="H55" s="36">
        <f>STDEV(H48:H52)</f>
        <v>0.31348665257312625</v>
      </c>
      <c r="I55" s="36">
        <f t="shared" ref="I55:J55" si="24">STDEV(I48:I52)</f>
        <v>121.91580694648725</v>
      </c>
      <c r="J55" s="100">
        <f t="shared" si="24"/>
        <v>0.19223420184128201</v>
      </c>
    </row>
    <row r="56" spans="1:20" ht="17" thickBot="1" x14ac:dyDescent="0.25">
      <c r="A56">
        <v>2025</v>
      </c>
      <c r="C56" s="23" t="s">
        <v>27</v>
      </c>
      <c r="D56" s="19">
        <f>SQRT(EXP(D55^2)-1)</f>
        <v>1.2170699024166036</v>
      </c>
      <c r="E56" s="19">
        <f t="shared" ref="E56:F56" si="25">SQRT(EXP(E55^2)-1)</f>
        <v>11.269072345704503</v>
      </c>
      <c r="F56" s="19">
        <f t="shared" si="25"/>
        <v>0.65064822650179122</v>
      </c>
      <c r="G56" s="15" t="s">
        <v>27</v>
      </c>
      <c r="H56" s="38">
        <f>H55/H54</f>
        <v>0.82530352375447158</v>
      </c>
      <c r="I56" s="38">
        <f t="shared" ref="I56:J56" si="26">I55/I54</f>
        <v>1.6975160025200884</v>
      </c>
      <c r="J56" s="102">
        <f t="shared" si="26"/>
        <v>0.49079111377167955</v>
      </c>
    </row>
    <row r="58" spans="1:20" ht="17" thickBot="1" x14ac:dyDescent="0.25">
      <c r="C58" t="s">
        <v>84</v>
      </c>
      <c r="G58" s="4"/>
      <c r="N58" t="s">
        <v>71</v>
      </c>
      <c r="O58" t="s">
        <v>72</v>
      </c>
      <c r="P58" t="s">
        <v>76</v>
      </c>
      <c r="Q58" t="s">
        <v>77</v>
      </c>
    </row>
    <row r="59" spans="1:20" x14ac:dyDescent="0.2">
      <c r="C59" s="32" t="s">
        <v>22</v>
      </c>
      <c r="D59" s="33">
        <v>-2.94773657</v>
      </c>
      <c r="E59" s="33">
        <v>3.1343947499999998</v>
      </c>
      <c r="F59" s="33">
        <v>-0.38400730999999999</v>
      </c>
      <c r="G59" s="97">
        <f>H25</f>
        <v>2.2314681999999999E-18</v>
      </c>
      <c r="H59" s="35">
        <f t="shared" ref="H59:J63" si="27">EXP(D59)</f>
        <v>5.2458307381453961E-2</v>
      </c>
      <c r="I59" s="35">
        <f t="shared" si="27"/>
        <v>22.974726180027503</v>
      </c>
      <c r="J59" s="99">
        <f t="shared" si="27"/>
        <v>0.68112644812701295</v>
      </c>
      <c r="N59" s="71">
        <v>74.885000000000005</v>
      </c>
      <c r="O59" s="64">
        <v>3238.0120000000002</v>
      </c>
      <c r="P59">
        <v>8.8719999999999997E-3</v>
      </c>
      <c r="Q59" s="43">
        <f>(O59/701.7-P59*24)*701.7</f>
        <v>3088.6004224000008</v>
      </c>
    </row>
    <row r="60" spans="1:20" x14ac:dyDescent="0.2">
      <c r="C60" s="22" t="s">
        <v>23</v>
      </c>
      <c r="D60" s="18">
        <v>-0.44798412999999998</v>
      </c>
      <c r="E60" s="18">
        <v>6.9288379000000004</v>
      </c>
      <c r="F60" s="18">
        <v>-0.15598448000000001</v>
      </c>
      <c r="G60" s="98">
        <f>H35</f>
        <v>1.0883854999999999E-7</v>
      </c>
      <c r="H60" s="36">
        <f t="shared" si="27"/>
        <v>0.63891482352970852</v>
      </c>
      <c r="I60" s="36">
        <f t="shared" si="27"/>
        <v>1021.3064295285451</v>
      </c>
      <c r="J60" s="100">
        <f t="shared" si="27"/>
        <v>0.85557246875269299</v>
      </c>
      <c r="N60" s="30">
        <v>70.123000000000005</v>
      </c>
      <c r="O60" s="65">
        <v>28995.870999999999</v>
      </c>
      <c r="P60">
        <v>4.2299999999999997E-2</v>
      </c>
      <c r="Q60" s="44">
        <f t="shared" ref="Q60:Q63" si="28">(O60/701.7-P60*24)*701.7</f>
        <v>28283.505160000001</v>
      </c>
    </row>
    <row r="61" spans="1:20" x14ac:dyDescent="0.2">
      <c r="C61" s="22" t="s">
        <v>24</v>
      </c>
      <c r="D61" s="34">
        <v>-1.8132700000000002E-2</v>
      </c>
      <c r="E61" s="34">
        <v>-0.39390335799999998</v>
      </c>
      <c r="F61" s="34">
        <v>3.8860213999999997E-2</v>
      </c>
      <c r="G61" s="2">
        <f>H40</f>
        <v>1.0850926E-15</v>
      </c>
      <c r="H61" s="36">
        <f t="shared" si="27"/>
        <v>0.98203070823650351</v>
      </c>
      <c r="I61" s="36">
        <f t="shared" si="27"/>
        <v>0.67441923031437312</v>
      </c>
      <c r="J61" s="100">
        <f t="shared" si="27"/>
        <v>1.03962514845148</v>
      </c>
      <c r="N61" s="30">
        <v>57.122999999999998</v>
      </c>
      <c r="O61" s="65">
        <v>45476.002999999997</v>
      </c>
      <c r="P61">
        <v>7.1400000000000005E-2</v>
      </c>
      <c r="Q61" s="44">
        <f t="shared" si="28"/>
        <v>44273.569879999995</v>
      </c>
    </row>
    <row r="62" spans="1:20" x14ac:dyDescent="0.2">
      <c r="C62" s="22" t="s">
        <v>25</v>
      </c>
      <c r="D62" s="18">
        <v>0.136547</v>
      </c>
      <c r="E62" s="18">
        <v>2.2369421100000002</v>
      </c>
      <c r="F62" s="18">
        <v>-0.30579815999999999</v>
      </c>
      <c r="G62" s="2">
        <f>H45</f>
        <v>9.0988188999999992E-18</v>
      </c>
      <c r="H62" s="36">
        <f t="shared" si="27"/>
        <v>1.1463087530210812</v>
      </c>
      <c r="I62" s="36">
        <f t="shared" si="27"/>
        <v>9.3646513859722518</v>
      </c>
      <c r="J62" s="100">
        <f t="shared" si="27"/>
        <v>0.73653526673234959</v>
      </c>
      <c r="N62" s="30">
        <v>48.408000000000001</v>
      </c>
      <c r="O62" s="65">
        <v>35576.137000000002</v>
      </c>
      <c r="P62">
        <v>0.121</v>
      </c>
      <c r="Q62" s="44">
        <f t="shared" si="28"/>
        <v>33538.400200000004</v>
      </c>
    </row>
    <row r="63" spans="1:20" ht="17" thickBot="1" x14ac:dyDescent="0.25">
      <c r="C63" s="22" t="s">
        <v>26</v>
      </c>
      <c r="D63" s="18">
        <v>-1.4231623900000001</v>
      </c>
      <c r="E63" s="18">
        <v>3.0680074500000001</v>
      </c>
      <c r="F63" s="18">
        <v>-0.64869931999999997</v>
      </c>
      <c r="G63" s="2">
        <f>H30</f>
        <v>4.7337081999999997E-18</v>
      </c>
      <c r="H63" s="36">
        <f t="shared" si="27"/>
        <v>0.2409508302900224</v>
      </c>
      <c r="I63" s="36">
        <f t="shared" si="27"/>
        <v>21.499022091867545</v>
      </c>
      <c r="J63" s="100">
        <f t="shared" si="27"/>
        <v>0.5227252330437423</v>
      </c>
      <c r="N63" s="72">
        <v>52.848999999999997</v>
      </c>
      <c r="O63" s="66">
        <v>13538.683999999999</v>
      </c>
      <c r="P63">
        <v>0.113</v>
      </c>
      <c r="Q63" s="45">
        <f t="shared" si="28"/>
        <v>11635.6736</v>
      </c>
    </row>
    <row r="64" spans="1:20" x14ac:dyDescent="0.2">
      <c r="C64" s="22"/>
      <c r="D64" s="17"/>
      <c r="E64" s="17"/>
      <c r="F64" s="17"/>
      <c r="G64" t="s">
        <v>85</v>
      </c>
      <c r="H64" s="37"/>
      <c r="I64" s="37"/>
      <c r="J64" s="101"/>
      <c r="M64" t="s">
        <v>41</v>
      </c>
      <c r="N64" s="69">
        <f>AVERAGE(N59:N63)</f>
        <v>60.677599999999998</v>
      </c>
      <c r="O64" s="69">
        <f>AVERAGE(O59:O63)</f>
        <v>25364.9414</v>
      </c>
      <c r="Q64" s="69">
        <f>AVERAGE(Q59:Q63)</f>
        <v>24163.949852479996</v>
      </c>
    </row>
    <row r="65" spans="3:17" x14ac:dyDescent="0.2">
      <c r="C65" s="22" t="s">
        <v>5</v>
      </c>
      <c r="D65" s="18">
        <f>AVERAGE(D59:D63)</f>
        <v>-0.94009375799999995</v>
      </c>
      <c r="E65" s="18">
        <f t="shared" ref="E65:F65" si="29">AVERAGE(E59:E63)</f>
        <v>2.9948557704000001</v>
      </c>
      <c r="F65" s="18">
        <f t="shared" si="29"/>
        <v>-0.29112581120000003</v>
      </c>
      <c r="G65">
        <f>GEOMEAN(G59:G63)</f>
        <v>1.6255687848317903E-15</v>
      </c>
      <c r="H65" s="36">
        <f>AVERAGE(H59:H63)</f>
        <v>0.61213268449175384</v>
      </c>
      <c r="I65" s="36">
        <f t="shared" ref="I65:J65" si="30">AVERAGE(I59:I63)</f>
        <v>215.1638496833454</v>
      </c>
      <c r="J65" s="100">
        <f t="shared" si="30"/>
        <v>0.76711691302145557</v>
      </c>
      <c r="M65" t="s">
        <v>42</v>
      </c>
      <c r="N65" s="69">
        <f>STDEV(N59:N63)</f>
        <v>11.352654306372617</v>
      </c>
      <c r="O65" s="69">
        <f>STDEV(O59:O63)</f>
        <v>16965.909442056512</v>
      </c>
      <c r="Q65" s="69">
        <f>STDEV(Q59:Q63)</f>
        <v>16661.151913654528</v>
      </c>
    </row>
    <row r="66" spans="3:17" x14ac:dyDescent="0.2">
      <c r="C66" s="22" t="s">
        <v>6</v>
      </c>
      <c r="D66" s="18">
        <f>STDEV(D59:D63)</f>
        <v>1.2762566712874817</v>
      </c>
      <c r="E66" s="18">
        <f t="shared" ref="E66" si="31">STDEV(E59:E63)</f>
        <v>2.6248409112746014</v>
      </c>
      <c r="F66" s="18">
        <f>STDEV(F59:F63)</f>
        <v>0.25683410066616447</v>
      </c>
      <c r="G66" t="s">
        <v>42</v>
      </c>
      <c r="H66" s="36">
        <f>STDEV(H59:H63)</f>
        <v>0.46741236622858157</v>
      </c>
      <c r="I66" s="36">
        <f t="shared" ref="I66:J66" si="32">STDEV(I59:I63)</f>
        <v>450.74039354000422</v>
      </c>
      <c r="J66" s="100">
        <f t="shared" si="32"/>
        <v>0.19374081533181844</v>
      </c>
      <c r="M66" t="s">
        <v>73</v>
      </c>
      <c r="N66" s="68">
        <f>N65/N64</f>
        <v>0.18709794564011459</v>
      </c>
      <c r="O66" s="68">
        <f>O65/O64</f>
        <v>0.66887240835717099</v>
      </c>
      <c r="Q66" s="68">
        <f>Q65/Q64</f>
        <v>0.68950448976141043</v>
      </c>
    </row>
    <row r="67" spans="3:17" ht="17" thickBot="1" x14ac:dyDescent="0.25">
      <c r="C67" s="23" t="s">
        <v>27</v>
      </c>
      <c r="D67" s="19">
        <f>SQRT(EXP(D66^2)-1)</f>
        <v>2.0243300716409576</v>
      </c>
      <c r="E67" s="19">
        <f t="shared" ref="E67:F67" si="33">SQRT(EXP(E66^2)-1)</f>
        <v>31.324031469046048</v>
      </c>
      <c r="F67" s="19">
        <f t="shared" si="33"/>
        <v>0.26112832146925968</v>
      </c>
      <c r="G67" s="15" t="s">
        <v>27</v>
      </c>
      <c r="H67" s="38">
        <f>H66/H65</f>
        <v>0.76358014866771617</v>
      </c>
      <c r="I67" s="38">
        <f t="shared" ref="I67:J67" si="34">I66/I65</f>
        <v>2.0948704636180966</v>
      </c>
      <c r="J67" s="102">
        <f t="shared" si="34"/>
        <v>0.25255709011645749</v>
      </c>
    </row>
    <row r="68" spans="3:17" ht="17" thickBot="1" x14ac:dyDescent="0.25"/>
    <row r="69" spans="3:17" x14ac:dyDescent="0.2">
      <c r="N69" s="7">
        <f>LN(N59)</f>
        <v>4.3159536034443589</v>
      </c>
      <c r="O69" s="70">
        <f>LN(O59)</f>
        <v>8.0827148402220654</v>
      </c>
    </row>
    <row r="70" spans="3:17" x14ac:dyDescent="0.2">
      <c r="N70" s="10">
        <f t="shared" ref="N70:O73" si="35">LN(N60)</f>
        <v>4.2502508429370343</v>
      </c>
      <c r="O70" s="9">
        <f t="shared" si="35"/>
        <v>10.27490871952137</v>
      </c>
    </row>
    <row r="71" spans="3:17" x14ac:dyDescent="0.2">
      <c r="N71" s="10">
        <f t="shared" si="35"/>
        <v>4.0452068376605528</v>
      </c>
      <c r="O71" s="9">
        <f t="shared" si="35"/>
        <v>10.724940059217857</v>
      </c>
    </row>
    <row r="72" spans="3:17" x14ac:dyDescent="0.2">
      <c r="N72" s="10">
        <f t="shared" si="35"/>
        <v>3.8796650893200204</v>
      </c>
      <c r="O72" s="9">
        <f t="shared" si="35"/>
        <v>10.479430383093844</v>
      </c>
    </row>
    <row r="73" spans="3:17" ht="17" thickBot="1" x14ac:dyDescent="0.25">
      <c r="N73" s="14">
        <f t="shared" si="35"/>
        <v>3.9674387906613582</v>
      </c>
      <c r="O73" s="16">
        <f t="shared" si="35"/>
        <v>9.5133063482419331</v>
      </c>
    </row>
    <row r="74" spans="3:17" x14ac:dyDescent="0.2">
      <c r="M74" t="s">
        <v>5</v>
      </c>
      <c r="N74" s="7">
        <f>AVERAGE(N69:N73)</f>
        <v>4.0917030328046646</v>
      </c>
      <c r="O74" s="43">
        <f>AVERAGE(O69:O73)</f>
        <v>9.8150600700594133</v>
      </c>
    </row>
    <row r="75" spans="3:17" x14ac:dyDescent="0.2">
      <c r="M75" t="s">
        <v>6</v>
      </c>
      <c r="N75" s="10">
        <f>STDEV(N69:N73)</f>
        <v>0.18573456466522678</v>
      </c>
      <c r="O75" s="44">
        <f>STDEV(O69:O73)</f>
        <v>1.0692059661140292</v>
      </c>
    </row>
    <row r="76" spans="3:17" ht="17" thickBot="1" x14ac:dyDescent="0.25">
      <c r="M76" t="s">
        <v>27</v>
      </c>
      <c r="N76" s="14">
        <f>SQRT(EXP(N75^2)-1)</f>
        <v>0.18734797334511019</v>
      </c>
      <c r="O76" s="16">
        <f>SQRT(EXP(O75^2)-1)</f>
        <v>1.4617778337532195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3771F-C96E-624B-9687-8A6B5A2EBB1E}">
  <sheetPr codeName="Sheet16">
    <tabColor theme="5" tint="0.39997558519241921"/>
  </sheetPr>
  <dimension ref="A1:AA76"/>
  <sheetViews>
    <sheetView topLeftCell="A44" workbookViewId="0">
      <selection activeCell="G59" sqref="G59:G65"/>
    </sheetView>
  </sheetViews>
  <sheetFormatPr baseColWidth="10" defaultRowHeight="16" x14ac:dyDescent="0.2"/>
  <cols>
    <col min="4" max="4" width="11.1640625" bestFit="1" customWidth="1"/>
    <col min="5" max="5" width="11.33203125" customWidth="1"/>
    <col min="6" max="6" width="10" customWidth="1"/>
    <col min="7" max="7" width="9.1640625" customWidth="1"/>
    <col min="9" max="9" width="12.1640625" bestFit="1" customWidth="1"/>
    <col min="11" max="11" width="9.83203125" customWidth="1"/>
    <col min="12" max="12" width="6.1640625" customWidth="1"/>
    <col min="13" max="13" width="13.33203125" bestFit="1" customWidth="1"/>
    <col min="14" max="14" width="12.1640625" bestFit="1" customWidth="1"/>
    <col min="15" max="15" width="11.1640625" customWidth="1"/>
    <col min="16" max="16" width="13.5" bestFit="1" customWidth="1"/>
    <col min="17" max="17" width="13" bestFit="1" customWidth="1"/>
    <col min="18" max="18" width="12.33203125" bestFit="1" customWidth="1"/>
    <col min="19" max="19" width="12" bestFit="1" customWidth="1"/>
  </cols>
  <sheetData>
    <row r="1" spans="1:20" ht="17" thickBot="1" x14ac:dyDescent="0.25">
      <c r="A1" t="s">
        <v>55</v>
      </c>
      <c r="B1" t="s">
        <v>11</v>
      </c>
      <c r="C1" t="s">
        <v>10</v>
      </c>
      <c r="D1" t="s">
        <v>0</v>
      </c>
      <c r="E1" t="s">
        <v>1</v>
      </c>
      <c r="F1" t="s">
        <v>2</v>
      </c>
      <c r="G1" t="s">
        <v>7</v>
      </c>
      <c r="H1" t="s">
        <v>3</v>
      </c>
      <c r="I1" t="s">
        <v>16</v>
      </c>
      <c r="J1" t="s">
        <v>9</v>
      </c>
      <c r="K1" t="s">
        <v>44</v>
      </c>
      <c r="L1" t="s">
        <v>37</v>
      </c>
      <c r="M1" t="s">
        <v>38</v>
      </c>
      <c r="N1" t="s">
        <v>17</v>
      </c>
      <c r="O1" s="8" t="s">
        <v>15</v>
      </c>
      <c r="P1" s="8" t="s">
        <v>60</v>
      </c>
      <c r="Q1" t="s">
        <v>0</v>
      </c>
      <c r="R1" t="s">
        <v>1</v>
      </c>
      <c r="S1" t="s">
        <v>2</v>
      </c>
      <c r="T1" s="9" t="s">
        <v>7</v>
      </c>
    </row>
    <row r="2" spans="1:20" x14ac:dyDescent="0.2">
      <c r="A2">
        <v>2030</v>
      </c>
      <c r="B2" t="s">
        <v>12</v>
      </c>
      <c r="C2" t="s">
        <v>56</v>
      </c>
      <c r="D2" s="73">
        <v>-3.6004999999999998</v>
      </c>
      <c r="E2" s="73">
        <v>1.1972</v>
      </c>
      <c r="F2" s="73">
        <v>-5.1104000000000003</v>
      </c>
      <c r="H2">
        <v>21.54646</v>
      </c>
      <c r="K2" s="4">
        <f t="shared" ref="K2:K9" si="0">-2*LN(H2/L2) +2*M2</f>
        <v>4.8293902317468564</v>
      </c>
      <c r="L2">
        <v>12</v>
      </c>
      <c r="M2">
        <v>3</v>
      </c>
      <c r="N2">
        <f t="shared" ref="N2:N5" si="1">1/EXP(-0.5*K2)</f>
        <v>11.186359294206662</v>
      </c>
      <c r="O2">
        <f>N2/SUM(N$2:N$9)</f>
        <v>8.9949310145793798E-2</v>
      </c>
      <c r="P2" s="43">
        <f>N2/(SUM(N$2:N$5))</f>
        <v>0.17034471231032594</v>
      </c>
      <c r="Q2" s="4">
        <f>$O2*D2+$O3*D3+$O4*D4+$O5*D5+$O6*D6+$O7*D7+$O8*D8+$O9*D9</f>
        <v>-8.8980594258834533E-3</v>
      </c>
      <c r="R2" s="4">
        <f>$O2*E2+$O3*E3+$O4*E4+$O5*E5+$O6*E6+$O7*E7+$O8*E8+$O9*E9</f>
        <v>2.6638126790024148</v>
      </c>
      <c r="S2" s="4">
        <f>$O2*F2+$O3*F3+$O4*F4+$O5*F5+$O6*F6+$O7*F7+$O8*F8+$O9*F9</f>
        <v>2.7443572392846547</v>
      </c>
      <c r="T2" s="4">
        <v>0.5</v>
      </c>
    </row>
    <row r="3" spans="1:20" x14ac:dyDescent="0.2">
      <c r="A3">
        <v>2030</v>
      </c>
      <c r="B3" t="s">
        <v>12</v>
      </c>
      <c r="C3" t="s">
        <v>57</v>
      </c>
      <c r="D3" s="73">
        <v>0.85150000000000003</v>
      </c>
      <c r="E3" s="73">
        <v>5.47</v>
      </c>
      <c r="F3" s="73">
        <v>2.6617999999999999</v>
      </c>
      <c r="H3">
        <v>11.953200000000001</v>
      </c>
      <c r="K3" s="4">
        <f t="shared" si="0"/>
        <v>6.0078152496620341</v>
      </c>
      <c r="L3">
        <v>12</v>
      </c>
      <c r="M3">
        <v>3</v>
      </c>
      <c r="N3">
        <f t="shared" si="1"/>
        <v>20.16417721432353</v>
      </c>
      <c r="O3">
        <f t="shared" ref="O3:O9" si="2">N3/SUM(N$2:N$9)</f>
        <v>0.16213977956396111</v>
      </c>
      <c r="P3" s="44">
        <f t="shared" ref="P3:P4" si="3">N3/(SUM(N$2:N$5))</f>
        <v>0.30705798698306264</v>
      </c>
      <c r="T3" s="9"/>
    </row>
    <row r="4" spans="1:20" x14ac:dyDescent="0.2">
      <c r="A4">
        <v>2030</v>
      </c>
      <c r="B4" t="s">
        <v>12</v>
      </c>
      <c r="C4" t="s">
        <v>58</v>
      </c>
      <c r="D4" s="73">
        <v>2.7143000000000002</v>
      </c>
      <c r="E4" s="73">
        <v>3.1076000000000001</v>
      </c>
      <c r="F4" s="73">
        <v>8.9494000000000007</v>
      </c>
      <c r="H4">
        <v>12.12566</v>
      </c>
      <c r="K4" s="4">
        <f t="shared" si="0"/>
        <v>5.9791655629123683</v>
      </c>
      <c r="L4">
        <v>12</v>
      </c>
      <c r="M4">
        <v>3</v>
      </c>
      <c r="N4">
        <f t="shared" si="1"/>
        <v>19.877387546595568</v>
      </c>
      <c r="O4">
        <f t="shared" si="2"/>
        <v>0.15983370909987082</v>
      </c>
      <c r="P4" s="44">
        <f t="shared" si="3"/>
        <v>0.30269078384235948</v>
      </c>
      <c r="Q4" s="4">
        <f>$P2*D2+$P3*D3+$P4*D4+$P5*D5</f>
        <v>0.25850712437795159</v>
      </c>
      <c r="R4" s="4">
        <f t="shared" ref="R4:S4" si="4">$P2*E2+$P3*E3+$P4*E4+$P5*E5</f>
        <v>2.7489777294762172</v>
      </c>
      <c r="S4" s="4">
        <f t="shared" si="4"/>
        <v>3.0897497158662994</v>
      </c>
      <c r="T4" s="9"/>
    </row>
    <row r="5" spans="1:20" ht="17" thickBot="1" x14ac:dyDescent="0.25">
      <c r="A5">
        <v>2030</v>
      </c>
      <c r="B5" t="s">
        <v>12</v>
      </c>
      <c r="C5" t="s">
        <v>68</v>
      </c>
      <c r="D5" s="73">
        <v>-0.96050000000000002</v>
      </c>
      <c r="E5" s="73">
        <v>-0.34200000000000003</v>
      </c>
      <c r="F5" s="73">
        <v>1.9738</v>
      </c>
      <c r="H5">
        <v>16.690390000000001</v>
      </c>
      <c r="K5" s="4">
        <f t="shared" si="0"/>
        <v>5.3401470902029349</v>
      </c>
      <c r="L5">
        <v>12</v>
      </c>
      <c r="M5">
        <v>3</v>
      </c>
      <c r="N5">
        <f t="shared" si="1"/>
        <v>14.441031220855356</v>
      </c>
      <c r="O5">
        <f t="shared" si="2"/>
        <v>0.11612006748098395</v>
      </c>
      <c r="P5" s="45">
        <f>N5/(SUM(N$2:N$5))</f>
        <v>0.21990651686425211</v>
      </c>
      <c r="Q5" s="4">
        <f>$P6*D6+$P7*D7+$P8*D8+$P9*D9</f>
        <v>-0.30808073859625418</v>
      </c>
      <c r="R5" s="4">
        <f t="shared" ref="R5:S5" si="5">$P6*E6+$P7*E7+$P8*E8+$P9*E9</f>
        <v>2.5685269122495771</v>
      </c>
      <c r="S5" s="4">
        <f t="shared" si="5"/>
        <v>2.3579195306395166</v>
      </c>
      <c r="T5" s="9"/>
    </row>
    <row r="6" spans="1:20" x14ac:dyDescent="0.2">
      <c r="A6">
        <v>2030</v>
      </c>
      <c r="B6" t="s">
        <v>12</v>
      </c>
      <c r="C6" t="s">
        <v>52</v>
      </c>
      <c r="D6" s="73">
        <v>-1.5147716924327601</v>
      </c>
      <c r="E6" s="73">
        <v>-0.505467714658144</v>
      </c>
      <c r="F6" s="73">
        <v>4.9993478212079703</v>
      </c>
      <c r="H6">
        <v>18.865559999999999</v>
      </c>
      <c r="K6" s="4">
        <f t="shared" si="0"/>
        <v>5.0951372244223849</v>
      </c>
      <c r="L6">
        <v>12</v>
      </c>
      <c r="M6">
        <v>3</v>
      </c>
      <c r="N6">
        <f>1/EXP(-0.5*K6)</f>
        <v>12.776002571789654</v>
      </c>
      <c r="O6">
        <f t="shared" si="2"/>
        <v>0.10273160261788888</v>
      </c>
      <c r="P6" s="43">
        <f>N6/SUM(N$6:N$9)</f>
        <v>0.21767146903885196</v>
      </c>
      <c r="T6" s="9"/>
    </row>
    <row r="7" spans="1:20" x14ac:dyDescent="0.2">
      <c r="A7">
        <v>2030</v>
      </c>
      <c r="B7" t="s">
        <v>12</v>
      </c>
      <c r="C7" t="s">
        <v>50</v>
      </c>
      <c r="D7" s="73">
        <v>2.84574641883792</v>
      </c>
      <c r="E7" s="73">
        <v>6.6911839498929702</v>
      </c>
      <c r="F7" s="73">
        <v>4.6261502622469299</v>
      </c>
      <c r="H7">
        <v>10.558770000000001</v>
      </c>
      <c r="K7" s="4">
        <f t="shared" si="0"/>
        <v>6.2558997111332326</v>
      </c>
      <c r="L7">
        <v>12</v>
      </c>
      <c r="M7">
        <v>3</v>
      </c>
      <c r="N7">
        <f>1/EXP(-0.5*K7)</f>
        <v>22.827132618501206</v>
      </c>
      <c r="O7">
        <f t="shared" si="2"/>
        <v>0.18355255518246344</v>
      </c>
      <c r="P7" s="44">
        <f t="shared" ref="P7:P9" si="6">N7/SUM(N$6:N$9)</f>
        <v>0.38891785306817017</v>
      </c>
      <c r="T7" s="9"/>
    </row>
    <row r="8" spans="1:20" x14ac:dyDescent="0.2">
      <c r="A8">
        <v>2030</v>
      </c>
      <c r="B8" t="s">
        <v>45</v>
      </c>
      <c r="C8" t="s">
        <v>51</v>
      </c>
      <c r="D8" s="73">
        <v>-3.5818905226220399</v>
      </c>
      <c r="E8" s="73">
        <v>0.40401899333260999</v>
      </c>
      <c r="F8" s="73">
        <v>-3.0792812065388202</v>
      </c>
      <c r="H8" s="39">
        <v>21.774290000000001</v>
      </c>
      <c r="K8" s="4">
        <f t="shared" si="0"/>
        <v>4.808353467561596</v>
      </c>
      <c r="L8">
        <v>12</v>
      </c>
      <c r="M8">
        <v>3</v>
      </c>
      <c r="N8">
        <f>1/EXP(-0.5*K8)</f>
        <v>11.069313538041976</v>
      </c>
      <c r="O8">
        <f t="shared" si="2"/>
        <v>8.9008147364802254E-2</v>
      </c>
      <c r="P8" s="44">
        <f t="shared" si="6"/>
        <v>0.18859371118142562</v>
      </c>
      <c r="T8" s="9"/>
    </row>
    <row r="9" spans="1:20" ht="17" thickBot="1" x14ac:dyDescent="0.25">
      <c r="A9">
        <v>2030</v>
      </c>
      <c r="B9" t="s">
        <v>12</v>
      </c>
      <c r="C9" t="s">
        <v>53</v>
      </c>
      <c r="D9" s="73">
        <v>-1.99982319095079</v>
      </c>
      <c r="E9" s="73">
        <v>1.7808404527613401E-4</v>
      </c>
      <c r="F9" s="73">
        <v>0.25019796715234399</v>
      </c>
      <c r="H9">
        <v>20.049579999999999</v>
      </c>
      <c r="K9" s="4">
        <f t="shared" si="0"/>
        <v>4.9733968877714991</v>
      </c>
      <c r="L9">
        <v>12</v>
      </c>
      <c r="M9">
        <v>3</v>
      </c>
      <c r="N9">
        <f>1/EXP(-0.5*K9)</f>
        <v>12.021520803839882</v>
      </c>
      <c r="O9">
        <f t="shared" si="2"/>
        <v>9.6664828544235831E-2</v>
      </c>
      <c r="P9" s="45">
        <f t="shared" si="6"/>
        <v>0.20481696671155228</v>
      </c>
      <c r="T9" s="9"/>
    </row>
    <row r="10" spans="1:20" x14ac:dyDescent="0.2">
      <c r="H10" s="2"/>
      <c r="K10" s="4"/>
      <c r="T10" s="9"/>
    </row>
    <row r="11" spans="1:20" x14ac:dyDescent="0.2">
      <c r="H11" s="2"/>
      <c r="K11" s="2"/>
      <c r="T11" s="9"/>
    </row>
    <row r="12" spans="1:20" x14ac:dyDescent="0.2">
      <c r="A12">
        <v>2030</v>
      </c>
      <c r="B12" t="s">
        <v>18</v>
      </c>
      <c r="C12" t="s">
        <v>8</v>
      </c>
      <c r="D12" s="73">
        <v>-3.683243</v>
      </c>
      <c r="E12" s="73">
        <v>6.3157930000000002</v>
      </c>
      <c r="F12" s="73">
        <v>-3.1280860000000001</v>
      </c>
      <c r="G12" s="73">
        <v>0.2000953</v>
      </c>
      <c r="H12">
        <v>21.969180000000001</v>
      </c>
      <c r="I12" s="6">
        <v>0.43909500000000001</v>
      </c>
      <c r="K12" s="4">
        <f t="shared" ref="K12:K19" si="7">-2*LN(H12/L12) +2*M12 +10</f>
        <v>16.790532175422296</v>
      </c>
      <c r="L12">
        <v>12</v>
      </c>
      <c r="M12">
        <v>4</v>
      </c>
      <c r="N12">
        <f>1/EXP(-0.5*K12)</f>
        <v>4426.064474454879</v>
      </c>
      <c r="O12">
        <f>N12/SUM(N$12:N$19)</f>
        <v>0.12472276734270239</v>
      </c>
      <c r="Q12">
        <f>$O12*D12</f>
        <v>-0.45938425975563718</v>
      </c>
      <c r="R12">
        <f t="shared" ref="R12:T19" si="8">$O12*E12</f>
        <v>0.78772318092366844</v>
      </c>
      <c r="S12">
        <f t="shared" si="8"/>
        <v>-0.39014354240596455</v>
      </c>
      <c r="T12">
        <f t="shared" si="8"/>
        <v>2.495643954826824E-2</v>
      </c>
    </row>
    <row r="13" spans="1:20" x14ac:dyDescent="0.2">
      <c r="A13">
        <v>2030</v>
      </c>
      <c r="B13" t="s">
        <v>18</v>
      </c>
      <c r="C13" t="s">
        <v>31</v>
      </c>
      <c r="D13" s="73">
        <v>-3.6670910000000001</v>
      </c>
      <c r="E13" s="73">
        <v>6.8045429999999998</v>
      </c>
      <c r="F13" s="73">
        <v>-3.140495</v>
      </c>
      <c r="G13" s="73">
        <v>0.21624189999999999</v>
      </c>
      <c r="H13">
        <v>21.925699999999999</v>
      </c>
      <c r="I13" s="2"/>
      <c r="K13" s="4">
        <f t="shared" si="7"/>
        <v>16.794494370030929</v>
      </c>
      <c r="L13">
        <v>12</v>
      </c>
      <c r="M13">
        <v>4</v>
      </c>
      <c r="N13">
        <f t="shared" ref="N13:N19" si="9">1/EXP(-0.5*K13)</f>
        <v>4434.841630183053</v>
      </c>
      <c r="O13">
        <f t="shared" ref="O13:O19" si="10">N13/SUM(N$12:N$19)</f>
        <v>0.12497010019520237</v>
      </c>
      <c r="Q13">
        <f t="shared" ref="Q13:Q19" si="11">$O13*D13</f>
        <v>-0.45827672969492489</v>
      </c>
      <c r="R13">
        <f t="shared" si="8"/>
        <v>0.85036442049256289</v>
      </c>
      <c r="S13">
        <f t="shared" si="8"/>
        <v>-0.39246797481253209</v>
      </c>
      <c r="T13">
        <f t="shared" si="8"/>
        <v>2.7023771909400928E-2</v>
      </c>
    </row>
    <row r="14" spans="1:20" x14ac:dyDescent="0.2">
      <c r="A14">
        <v>2030</v>
      </c>
      <c r="B14" t="s">
        <v>19</v>
      </c>
      <c r="C14" t="s">
        <v>8</v>
      </c>
      <c r="D14" s="73">
        <v>-3.6600090000000001</v>
      </c>
      <c r="E14" s="73">
        <v>1.943182</v>
      </c>
      <c r="F14" s="73">
        <v>-3.099933</v>
      </c>
      <c r="G14" s="73">
        <v>0.2038141</v>
      </c>
      <c r="H14" s="39">
        <v>21.937069999999999</v>
      </c>
      <c r="I14" s="6">
        <v>0.43407000000000001</v>
      </c>
      <c r="J14" s="39"/>
      <c r="K14" s="4">
        <f t="shared" si="7"/>
        <v>16.793457499787245</v>
      </c>
      <c r="L14">
        <v>12</v>
      </c>
      <c r="M14">
        <v>4</v>
      </c>
      <c r="N14">
        <f t="shared" si="9"/>
        <v>4432.5430484064036</v>
      </c>
      <c r="O14">
        <f t="shared" si="10"/>
        <v>0.12490532809759695</v>
      </c>
      <c r="Q14">
        <f t="shared" si="11"/>
        <v>-0.45715462498515774</v>
      </c>
      <c r="R14">
        <f t="shared" si="8"/>
        <v>0.24271378526334464</v>
      </c>
      <c r="S14">
        <f t="shared" si="8"/>
        <v>-0.38719814844556805</v>
      </c>
      <c r="T14">
        <f t="shared" si="8"/>
        <v>2.5457467031416436E-2</v>
      </c>
    </row>
    <row r="15" spans="1:20" x14ac:dyDescent="0.2">
      <c r="A15">
        <v>2030</v>
      </c>
      <c r="B15" t="s">
        <v>19</v>
      </c>
      <c r="C15" t="s">
        <v>30</v>
      </c>
      <c r="D15" s="73">
        <v>-3.6459929999999998</v>
      </c>
      <c r="E15" s="73">
        <v>7.8158219999999998</v>
      </c>
      <c r="F15" s="73">
        <v>-3.1210689999999999</v>
      </c>
      <c r="G15" s="73">
        <v>0.21363579999999999</v>
      </c>
      <c r="H15" s="39">
        <v>21.894110000000001</v>
      </c>
      <c r="K15" s="4">
        <f t="shared" si="7"/>
        <v>16.797377997821421</v>
      </c>
      <c r="L15">
        <v>12</v>
      </c>
      <c r="M15">
        <v>4</v>
      </c>
      <c r="N15">
        <f t="shared" si="9"/>
        <v>4441.2404583198222</v>
      </c>
      <c r="O15">
        <f t="shared" si="10"/>
        <v>0.12515041378023356</v>
      </c>
      <c r="Q15">
        <f t="shared" si="11"/>
        <v>-0.45629753258983508</v>
      </c>
      <c r="R15">
        <f t="shared" si="8"/>
        <v>0.97815335733265263</v>
      </c>
      <c r="S15">
        <f t="shared" si="8"/>
        <v>-0.39060307678665979</v>
      </c>
      <c r="T15">
        <f t="shared" si="8"/>
        <v>2.6736608768271219E-2</v>
      </c>
    </row>
    <row r="16" spans="1:20" x14ac:dyDescent="0.2">
      <c r="A16">
        <v>2030</v>
      </c>
      <c r="B16" t="s">
        <v>28</v>
      </c>
      <c r="C16" t="s">
        <v>8</v>
      </c>
      <c r="D16" s="73">
        <v>-3.662121</v>
      </c>
      <c r="E16" s="73">
        <v>1.2139260000000001</v>
      </c>
      <c r="F16" s="73">
        <v>-3.1537109999999999</v>
      </c>
      <c r="G16" s="73">
        <v>0.2016212</v>
      </c>
      <c r="H16">
        <v>21.901070000000001</v>
      </c>
      <c r="I16" s="6">
        <v>0.43470999999999999</v>
      </c>
      <c r="K16" s="4">
        <f t="shared" si="7"/>
        <v>16.796742311423184</v>
      </c>
      <c r="L16">
        <v>12</v>
      </c>
      <c r="M16">
        <v>4</v>
      </c>
      <c r="N16">
        <f t="shared" si="9"/>
        <v>4439.8290645573325</v>
      </c>
      <c r="O16">
        <f t="shared" si="10"/>
        <v>0.12511064189329338</v>
      </c>
      <c r="Q16">
        <f t="shared" si="11"/>
        <v>-0.45817030900090944</v>
      </c>
      <c r="R16">
        <f t="shared" si="8"/>
        <v>0.15187506107095808</v>
      </c>
      <c r="S16">
        <f t="shared" si="8"/>
        <v>-0.39456280755594014</v>
      </c>
      <c r="T16">
        <f t="shared" si="8"/>
        <v>2.5224957751296084E-2</v>
      </c>
    </row>
    <row r="17" spans="1:27" x14ac:dyDescent="0.2">
      <c r="A17">
        <v>2030</v>
      </c>
      <c r="B17" t="s">
        <v>28</v>
      </c>
      <c r="C17" t="s">
        <v>30</v>
      </c>
      <c r="D17" s="73">
        <v>-3.6387139999999998</v>
      </c>
      <c r="E17" s="73">
        <v>3.0349200000000001</v>
      </c>
      <c r="F17" s="73">
        <v>-3.1151219999999999</v>
      </c>
      <c r="G17" s="73">
        <v>0.20940539999999999</v>
      </c>
      <c r="H17">
        <v>21.881779999999999</v>
      </c>
      <c r="I17" s="2"/>
      <c r="K17" s="4">
        <f t="shared" si="7"/>
        <v>16.798504645419087</v>
      </c>
      <c r="L17">
        <v>12</v>
      </c>
      <c r="M17">
        <v>4</v>
      </c>
      <c r="N17">
        <f t="shared" si="9"/>
        <v>4443.7430195763109</v>
      </c>
      <c r="O17">
        <f t="shared" si="10"/>
        <v>0.12522093384770103</v>
      </c>
      <c r="Q17">
        <f t="shared" si="11"/>
        <v>-0.45564316508470359</v>
      </c>
      <c r="R17">
        <f t="shared" si="8"/>
        <v>0.38003551655306483</v>
      </c>
      <c r="S17">
        <f t="shared" si="8"/>
        <v>-0.3900784858895181</v>
      </c>
      <c r="T17">
        <f t="shared" si="8"/>
        <v>2.6221939740751373E-2</v>
      </c>
    </row>
    <row r="18" spans="1:27" x14ac:dyDescent="0.2">
      <c r="A18">
        <v>2030</v>
      </c>
      <c r="B18" t="s">
        <v>29</v>
      </c>
      <c r="C18" t="s">
        <v>8</v>
      </c>
      <c r="D18" s="73">
        <v>-3.655716</v>
      </c>
      <c r="E18" s="73">
        <v>5.0917339999999998</v>
      </c>
      <c r="F18" s="73">
        <v>-3.1703839999999999</v>
      </c>
      <c r="G18" s="73">
        <v>0.20592299999999999</v>
      </c>
      <c r="H18">
        <v>21.880400000000002</v>
      </c>
      <c r="I18" s="6">
        <v>0.42950500000000003</v>
      </c>
      <c r="K18" s="4">
        <f t="shared" si="7"/>
        <v>16.798630781731351</v>
      </c>
      <c r="L18">
        <v>12</v>
      </c>
      <c r="M18">
        <v>4</v>
      </c>
      <c r="N18">
        <f t="shared" si="9"/>
        <v>4444.0232870927657</v>
      </c>
      <c r="O18">
        <f t="shared" si="10"/>
        <v>0.1252288315501521</v>
      </c>
      <c r="Q18">
        <f t="shared" si="11"/>
        <v>-0.45780104315919584</v>
      </c>
      <c r="R18">
        <f t="shared" si="8"/>
        <v>0.63763189938418219</v>
      </c>
      <c r="S18">
        <f t="shared" si="8"/>
        <v>-0.3970234838852974</v>
      </c>
      <c r="T18">
        <f t="shared" si="8"/>
        <v>2.5787496679301972E-2</v>
      </c>
    </row>
    <row r="19" spans="1:27" ht="17" thickBot="1" x14ac:dyDescent="0.25">
      <c r="A19" s="15">
        <v>2030</v>
      </c>
      <c r="B19" s="15" t="s">
        <v>29</v>
      </c>
      <c r="C19" s="15" t="s">
        <v>30</v>
      </c>
      <c r="D19" s="81">
        <v>-3.6947230000000002</v>
      </c>
      <c r="E19" s="81">
        <v>1.356627</v>
      </c>
      <c r="F19" s="81">
        <v>-3.1489340000000001</v>
      </c>
      <c r="G19" s="81">
        <v>0.21415400000000001</v>
      </c>
      <c r="H19" s="15">
        <v>21.974779999999999</v>
      </c>
      <c r="I19" s="15"/>
      <c r="J19" s="15"/>
      <c r="K19" s="51">
        <f t="shared" si="7"/>
        <v>16.790022435286875</v>
      </c>
      <c r="L19" s="15">
        <v>12</v>
      </c>
      <c r="M19" s="15">
        <v>4</v>
      </c>
      <c r="N19" s="15">
        <f t="shared" si="9"/>
        <v>4424.9365468461829</v>
      </c>
      <c r="O19" s="15">
        <f t="shared" si="10"/>
        <v>0.12469098329311822</v>
      </c>
      <c r="Q19">
        <f t="shared" si="11"/>
        <v>-0.46069864386569964</v>
      </c>
      <c r="R19">
        <f t="shared" si="8"/>
        <v>0.1691591545919931</v>
      </c>
      <c r="S19">
        <f t="shared" si="8"/>
        <v>-0.39264367678513196</v>
      </c>
      <c r="T19">
        <f t="shared" si="8"/>
        <v>2.6703072836154439E-2</v>
      </c>
    </row>
    <row r="20" spans="1:27" x14ac:dyDescent="0.2">
      <c r="A20" s="10"/>
      <c r="I20" s="6"/>
      <c r="Q20" t="s">
        <v>39</v>
      </c>
      <c r="T20" s="9"/>
    </row>
    <row r="21" spans="1:27" x14ac:dyDescent="0.2">
      <c r="A21" s="10">
        <v>2030</v>
      </c>
      <c r="B21" t="s">
        <v>32</v>
      </c>
      <c r="I21" s="6"/>
      <c r="P21" s="1" t="s">
        <v>5</v>
      </c>
      <c r="Q21" s="11">
        <f>SUM(Q12:Q19)</f>
        <v>-3.6634263081360632</v>
      </c>
      <c r="R21" s="11">
        <f t="shared" ref="R21:T21" si="12">SUM(R12:R19)</f>
        <v>4.1976563756124268</v>
      </c>
      <c r="S21" s="11">
        <f t="shared" si="12"/>
        <v>-3.1347211965666122</v>
      </c>
      <c r="T21" s="11">
        <f t="shared" si="12"/>
        <v>0.2081117542648607</v>
      </c>
      <c r="V21" s="4"/>
      <c r="W21" s="4"/>
      <c r="X21" s="4"/>
      <c r="Y21" s="4"/>
      <c r="Z21" s="4"/>
      <c r="AA21" s="4"/>
    </row>
    <row r="22" spans="1:27" x14ac:dyDescent="0.2">
      <c r="A22">
        <v>2030</v>
      </c>
      <c r="B22" t="s">
        <v>13</v>
      </c>
      <c r="C22" t="s">
        <v>8</v>
      </c>
      <c r="D22">
        <v>5.0189869999999998E-2</v>
      </c>
      <c r="E22">
        <v>5.95619809</v>
      </c>
      <c r="F22" s="73">
        <v>-6.9456699999999996E-2</v>
      </c>
      <c r="G22" s="58">
        <v>0.20445652</v>
      </c>
      <c r="H22">
        <v>206.44839999999999</v>
      </c>
      <c r="I22" s="6">
        <v>0.59509000000000001</v>
      </c>
      <c r="J22" s="4"/>
      <c r="K22" s="4">
        <f>-2*LN(H22/L22) +2*M22</f>
        <v>1.4987820788766317</v>
      </c>
      <c r="L22">
        <v>8</v>
      </c>
      <c r="M22">
        <v>4</v>
      </c>
      <c r="N22">
        <f>1/EXP(-0.5*K22)</f>
        <v>2.1157112395405044</v>
      </c>
      <c r="O22">
        <f>N22/SUM(N$22:N$24)</f>
        <v>1.7526883229598221E-10</v>
      </c>
      <c r="P22" s="1" t="s">
        <v>6</v>
      </c>
      <c r="Q22" s="11">
        <f>STDEV(D12:D19)</f>
        <v>1.8412178692764482E-2</v>
      </c>
      <c r="R22" s="11">
        <f t="shared" ref="R22:T22" si="13">STDEV(E12:E19)</f>
        <v>2.6344302882858699</v>
      </c>
      <c r="S22" s="11">
        <f t="shared" si="13"/>
        <v>2.2967505130696505E-2</v>
      </c>
      <c r="T22" s="11">
        <f t="shared" si="13"/>
        <v>6.1464032855315324E-3</v>
      </c>
    </row>
    <row r="23" spans="1:27" x14ac:dyDescent="0.2">
      <c r="A23">
        <v>2030</v>
      </c>
      <c r="B23" t="s">
        <v>13</v>
      </c>
      <c r="C23" t="s">
        <v>30</v>
      </c>
      <c r="D23" s="58">
        <v>9.1350360000000005E-2</v>
      </c>
      <c r="E23" s="58">
        <v>2.88172322</v>
      </c>
      <c r="F23">
        <v>-9.3262570000000003E-2</v>
      </c>
      <c r="G23">
        <v>0.27570855999999999</v>
      </c>
      <c r="H23">
        <v>206.2372</v>
      </c>
      <c r="J23" s="4"/>
      <c r="K23" s="4">
        <f>-2*LN(H23/L23) +2*M23</f>
        <v>1.5008291579938904</v>
      </c>
      <c r="L23">
        <v>8</v>
      </c>
      <c r="M23">
        <v>4</v>
      </c>
      <c r="N23">
        <f>1/EXP(-0.5*K23)</f>
        <v>2.1178778623117163</v>
      </c>
      <c r="O23">
        <f t="shared" ref="O23" si="14">N23/SUM(N$22:N$24)</f>
        <v>1.754483187192895E-10</v>
      </c>
      <c r="P23" s="1" t="s">
        <v>27</v>
      </c>
      <c r="Q23" s="11">
        <f>SQRT(EXP(Q22^2)-1)</f>
        <v>1.8413739273442351E-2</v>
      </c>
      <c r="R23" s="11">
        <f t="shared" ref="R23:T23" si="15">SQRT(EXP(R22^2)-1)</f>
        <v>32.124764440913097</v>
      </c>
      <c r="S23" s="11">
        <f t="shared" si="15"/>
        <v>2.2970534339453411E-2</v>
      </c>
      <c r="T23" s="41">
        <f t="shared" si="15"/>
        <v>6.1464613361135118E-3</v>
      </c>
    </row>
    <row r="24" spans="1:27" ht="17" thickBot="1" x14ac:dyDescent="0.25">
      <c r="A24" s="47">
        <v>2030</v>
      </c>
      <c r="B24" s="47" t="s">
        <v>13</v>
      </c>
      <c r="C24" s="47" t="s">
        <v>64</v>
      </c>
      <c r="D24" s="49">
        <v>-2.101482E-2</v>
      </c>
      <c r="E24" s="47">
        <v>4.9008696799999996</v>
      </c>
      <c r="F24" s="47">
        <v>-0.22329628000000001</v>
      </c>
      <c r="G24" s="57"/>
      <c r="H24" s="48">
        <v>4.9917519999999997E-9</v>
      </c>
      <c r="I24" s="106"/>
      <c r="J24" s="4"/>
      <c r="K24" s="4">
        <f>-2*LN(H24/L24) +2*M24</f>
        <v>46.428182350537284</v>
      </c>
      <c r="L24">
        <v>3</v>
      </c>
      <c r="M24">
        <v>3</v>
      </c>
      <c r="N24">
        <f>1/EXP(-0.5*K24)</f>
        <v>12071234862.942532</v>
      </c>
      <c r="O24">
        <f t="shared" ref="O24" si="16">N24/SUM(N$22:N$24)</f>
        <v>0.99999999964928288</v>
      </c>
      <c r="P24" s="1"/>
      <c r="Q24" s="4"/>
      <c r="R24" s="4"/>
      <c r="S24" s="4"/>
      <c r="T24" s="4"/>
      <c r="V24" s="4"/>
      <c r="W24" s="4"/>
      <c r="X24" s="4"/>
      <c r="Y24" s="4"/>
      <c r="Z24" s="4"/>
      <c r="AA24" s="4"/>
    </row>
    <row r="25" spans="1:27" ht="17" thickTop="1" x14ac:dyDescent="0.2">
      <c r="A25">
        <v>2030</v>
      </c>
      <c r="B25" t="s">
        <v>13</v>
      </c>
      <c r="C25" t="s">
        <v>66</v>
      </c>
      <c r="D25">
        <v>-9.3687919999999994E-2</v>
      </c>
      <c r="E25">
        <v>4.0605393300000001</v>
      </c>
      <c r="F25">
        <v>-0.22897438000000001</v>
      </c>
      <c r="H25" s="2">
        <v>2.2878858000000002E-15</v>
      </c>
      <c r="I25" s="106"/>
      <c r="P25" s="1"/>
      <c r="Q25" s="4"/>
      <c r="R25" s="4"/>
      <c r="S25" s="4"/>
      <c r="T25" s="4"/>
    </row>
    <row r="26" spans="1:27" x14ac:dyDescent="0.2">
      <c r="D26" s="55"/>
      <c r="E26" s="55"/>
      <c r="F26" s="55"/>
      <c r="G26" s="55"/>
      <c r="H26" s="55"/>
      <c r="I26" s="106"/>
      <c r="P26" s="1"/>
      <c r="Q26" s="4"/>
      <c r="R26" s="4"/>
      <c r="S26" s="4"/>
      <c r="T26" s="4"/>
    </row>
    <row r="27" spans="1:27" x14ac:dyDescent="0.2">
      <c r="A27">
        <v>2030</v>
      </c>
      <c r="B27" t="s">
        <v>14</v>
      </c>
      <c r="C27" t="s">
        <v>8</v>
      </c>
      <c r="D27">
        <v>-1.9926047</v>
      </c>
      <c r="E27">
        <v>3.0819049000000001</v>
      </c>
      <c r="F27">
        <v>-1.0991293</v>
      </c>
      <c r="G27">
        <v>0.20012579999999999</v>
      </c>
      <c r="H27">
        <v>10.27595</v>
      </c>
      <c r="I27" s="6"/>
      <c r="K27" s="4">
        <f>-2*LN(H27/L27) +2*M27</f>
        <v>7.7348367276138408</v>
      </c>
      <c r="L27">
        <v>9</v>
      </c>
      <c r="M27">
        <v>4</v>
      </c>
      <c r="N27">
        <f>1/EXP(-0.5*K27)</f>
        <v>47.818775908631139</v>
      </c>
      <c r="O27">
        <f>N27/SUM(N$27:N$29)</f>
        <v>7.9838264372042863E-6</v>
      </c>
      <c r="P27" s="1"/>
      <c r="Q27" s="40"/>
      <c r="R27" s="39"/>
      <c r="S27" s="39"/>
      <c r="T27" s="39"/>
    </row>
    <row r="28" spans="1:27" x14ac:dyDescent="0.2">
      <c r="A28">
        <v>2030</v>
      </c>
      <c r="B28" t="s">
        <v>14</v>
      </c>
      <c r="C28" t="s">
        <v>30</v>
      </c>
      <c r="D28">
        <v>-1.8573116999999999</v>
      </c>
      <c r="E28">
        <v>3.3520004000000001</v>
      </c>
      <c r="F28">
        <v>-0.96847859999999997</v>
      </c>
      <c r="G28">
        <v>0.20140169999999999</v>
      </c>
      <c r="H28">
        <v>10.14077</v>
      </c>
      <c r="I28" s="106"/>
      <c r="K28" s="4">
        <f>-2*LN(H28/L28) +2*M28</f>
        <v>7.7613212903452249</v>
      </c>
      <c r="L28">
        <v>9</v>
      </c>
      <c r="M28">
        <v>4</v>
      </c>
      <c r="N28">
        <f>1/EXP(-0.5*K28)</f>
        <v>48.456216865020927</v>
      </c>
      <c r="O28">
        <f t="shared" ref="O28:O29" si="17">N28/SUM(N$27:N$29)</f>
        <v>8.0902536274256687E-6</v>
      </c>
      <c r="Q28" s="40"/>
    </row>
    <row r="29" spans="1:27" ht="17" thickBot="1" x14ac:dyDescent="0.25">
      <c r="A29" s="47">
        <v>2030</v>
      </c>
      <c r="B29" s="47" t="s">
        <v>14</v>
      </c>
      <c r="C29" s="47" t="s">
        <v>64</v>
      </c>
      <c r="D29" s="47">
        <v>-3.4243999999999999</v>
      </c>
      <c r="E29" s="47">
        <v>4.7176</v>
      </c>
      <c r="F29" s="47">
        <v>-2.1642374000000002</v>
      </c>
      <c r="G29" s="47"/>
      <c r="H29" s="48">
        <v>1.0060610000000001E-5</v>
      </c>
      <c r="I29" s="106"/>
      <c r="K29" s="4">
        <f>-2*LN(H29/L29) +2*M29</f>
        <v>31.210990095232376</v>
      </c>
      <c r="L29">
        <v>3</v>
      </c>
      <c r="M29">
        <v>3</v>
      </c>
      <c r="N29">
        <f>1/EXP(-0.5*K29)</f>
        <v>5989359.5686109541</v>
      </c>
      <c r="O29">
        <f t="shared" si="17"/>
        <v>0.99998392591993546</v>
      </c>
      <c r="P29" s="40"/>
      <c r="Q29" s="40"/>
    </row>
    <row r="30" spans="1:27" ht="17" thickTop="1" x14ac:dyDescent="0.2">
      <c r="A30">
        <v>2030</v>
      </c>
      <c r="B30" t="s">
        <v>14</v>
      </c>
      <c r="C30" t="s">
        <v>66</v>
      </c>
      <c r="D30">
        <v>-3.3273706999999999</v>
      </c>
      <c r="E30">
        <v>4.8346242999999998</v>
      </c>
      <c r="F30">
        <v>-1.429613</v>
      </c>
      <c r="H30" s="2">
        <v>1.5194830999999999E-20</v>
      </c>
      <c r="I30" s="106"/>
      <c r="P30" s="40"/>
      <c r="Q30" s="40"/>
    </row>
    <row r="31" spans="1:27" x14ac:dyDescent="0.2">
      <c r="A31" s="10"/>
      <c r="D31" s="55"/>
      <c r="E31" s="55"/>
      <c r="F31" s="55"/>
      <c r="G31" s="55"/>
      <c r="H31" s="55"/>
      <c r="I31" s="106"/>
      <c r="P31" s="40"/>
      <c r="Q31" s="40"/>
      <c r="R31" s="73"/>
      <c r="S31" s="73"/>
      <c r="T31" s="73"/>
    </row>
    <row r="32" spans="1:27" x14ac:dyDescent="0.2">
      <c r="A32" s="10">
        <v>2030</v>
      </c>
      <c r="B32" t="s">
        <v>23</v>
      </c>
      <c r="C32" t="s">
        <v>35</v>
      </c>
      <c r="D32">
        <v>-3.6047669999999998</v>
      </c>
      <c r="E32">
        <v>1.334139</v>
      </c>
      <c r="F32">
        <v>-1.7233544999999999</v>
      </c>
      <c r="H32">
        <v>4.5385910000000002E-2</v>
      </c>
      <c r="I32" s="106"/>
      <c r="K32" s="4">
        <f>-2*LN(H32) +2*M32</f>
        <v>14.185107149054044</v>
      </c>
      <c r="L32">
        <v>3</v>
      </c>
      <c r="M32">
        <v>4</v>
      </c>
      <c r="N32">
        <f t="shared" ref="N32:N34" si="18">1/EXP(-0.5*K32)</f>
        <v>1202.9757700824825</v>
      </c>
      <c r="O32">
        <f>N32/SUM(N$32:$N$34)</f>
        <v>0.28733895067700777</v>
      </c>
      <c r="P32" s="40"/>
      <c r="Q32" s="40"/>
    </row>
    <row r="33" spans="1:20" x14ac:dyDescent="0.2">
      <c r="A33" s="10">
        <v>2030</v>
      </c>
      <c r="B33" t="s">
        <v>23</v>
      </c>
      <c r="C33" t="s">
        <v>34</v>
      </c>
      <c r="D33">
        <v>-6.0878019999999999</v>
      </c>
      <c r="E33">
        <v>5.5844339999999999</v>
      </c>
      <c r="F33">
        <v>-2.9936807000000001</v>
      </c>
      <c r="H33">
        <v>3.9423050000000001E-2</v>
      </c>
      <c r="I33" s="106"/>
      <c r="K33" s="4">
        <f>-2*LN(H33) +2*M33</f>
        <v>14.466809216716346</v>
      </c>
      <c r="L33">
        <v>3</v>
      </c>
      <c r="M33">
        <v>4</v>
      </c>
      <c r="N33">
        <f t="shared" si="18"/>
        <v>1384.9296295731617</v>
      </c>
      <c r="O33">
        <f>N33/SUM(N$32:$N$34)</f>
        <v>0.33079986847595788</v>
      </c>
      <c r="P33" s="40"/>
      <c r="Q33" s="40"/>
    </row>
    <row r="34" spans="1:20" ht="17" thickBot="1" x14ac:dyDescent="0.25">
      <c r="A34" s="46">
        <v>2030</v>
      </c>
      <c r="B34" s="47" t="s">
        <v>23</v>
      </c>
      <c r="C34" s="47" t="s">
        <v>40</v>
      </c>
      <c r="D34" s="47">
        <v>-4.1033020000000002</v>
      </c>
      <c r="E34" s="47">
        <v>-8</v>
      </c>
      <c r="F34" s="47">
        <v>3</v>
      </c>
      <c r="G34" s="47"/>
      <c r="H34" s="47">
        <v>3.4151519999999998E-2</v>
      </c>
      <c r="I34" s="106"/>
      <c r="K34" s="4">
        <f>-2*LN(H34) +2*M34</f>
        <v>14.753896368878038</v>
      </c>
      <c r="L34">
        <v>3</v>
      </c>
      <c r="M34">
        <v>4</v>
      </c>
      <c r="N34">
        <f t="shared" si="18"/>
        <v>1598.703367614215</v>
      </c>
      <c r="O34">
        <f>N34/SUM(N$32:$N$34)</f>
        <v>0.38186118084703424</v>
      </c>
      <c r="P34" s="40"/>
      <c r="Q34" s="40"/>
    </row>
    <row r="35" spans="1:20" ht="17" thickTop="1" x14ac:dyDescent="0.2">
      <c r="A35" s="10">
        <v>2030</v>
      </c>
      <c r="B35" t="s">
        <v>23</v>
      </c>
      <c r="C35" t="s">
        <v>66</v>
      </c>
      <c r="D35">
        <v>-3.5189325</v>
      </c>
      <c r="E35">
        <v>-1.0662555</v>
      </c>
      <c r="F35">
        <v>-1.4488620999999999</v>
      </c>
      <c r="H35">
        <v>9.7627349000000007E-21</v>
      </c>
      <c r="I35" s="55"/>
      <c r="K35" s="4"/>
      <c r="P35" s="40"/>
      <c r="Q35" s="40"/>
    </row>
    <row r="36" spans="1:20" x14ac:dyDescent="0.2">
      <c r="I36" s="55"/>
      <c r="K36" s="4"/>
      <c r="P36" s="40"/>
      <c r="Q36" s="40"/>
    </row>
    <row r="37" spans="1:20" x14ac:dyDescent="0.2">
      <c r="A37">
        <v>2030</v>
      </c>
      <c r="B37" t="s">
        <v>24</v>
      </c>
      <c r="C37" t="s">
        <v>35</v>
      </c>
      <c r="D37">
        <v>-2.262953</v>
      </c>
      <c r="E37">
        <v>2.5369579999999998</v>
      </c>
      <c r="F37">
        <v>-1.0794090000000001</v>
      </c>
      <c r="H37">
        <v>8.5209469999999996</v>
      </c>
      <c r="I37" s="55"/>
      <c r="K37" s="4">
        <f>-2*LN(H37) +2*M37</f>
        <v>3.7149450302015268</v>
      </c>
      <c r="L37">
        <v>3</v>
      </c>
      <c r="M37">
        <v>4</v>
      </c>
      <c r="N37">
        <f t="shared" ref="N37:N39" si="19">1/EXP(-0.5*K37)</f>
        <v>6.4075213744604014</v>
      </c>
      <c r="O37">
        <f>N37/SUM(N$37:$N$39)</f>
        <v>0.34116559732852203</v>
      </c>
      <c r="P37" s="40"/>
      <c r="Q37" s="40"/>
      <c r="R37" s="39"/>
      <c r="S37" s="39"/>
      <c r="T37" s="39"/>
    </row>
    <row r="38" spans="1:20" x14ac:dyDescent="0.2">
      <c r="A38" s="10">
        <v>2030</v>
      </c>
      <c r="B38" t="s">
        <v>24</v>
      </c>
      <c r="C38" t="s">
        <v>34</v>
      </c>
      <c r="D38">
        <v>-3.3352080000000002</v>
      </c>
      <c r="E38">
        <v>6.787096</v>
      </c>
      <c r="F38">
        <v>-1.7078230000000001</v>
      </c>
      <c r="H38">
        <v>8.6878740000000008</v>
      </c>
      <c r="I38" s="55"/>
      <c r="K38" s="4">
        <f>-2*LN(H38) +2*M38</f>
        <v>3.6761434793520342</v>
      </c>
      <c r="L38">
        <v>3</v>
      </c>
      <c r="M38">
        <v>4</v>
      </c>
      <c r="N38">
        <f t="shared" si="19"/>
        <v>6.2844085944552406</v>
      </c>
      <c r="O38">
        <f>N38/SUM(N$37:$N$39)</f>
        <v>0.33461051265933156</v>
      </c>
      <c r="T38" s="9"/>
    </row>
    <row r="39" spans="1:20" ht="17" thickBot="1" x14ac:dyDescent="0.25">
      <c r="A39" s="46">
        <v>2030</v>
      </c>
      <c r="B39" s="47" t="s">
        <v>24</v>
      </c>
      <c r="C39" s="47" t="s">
        <v>40</v>
      </c>
      <c r="D39" s="47">
        <v>-3.1018309999999998</v>
      </c>
      <c r="E39" s="47">
        <v>-8</v>
      </c>
      <c r="F39" s="47">
        <v>3</v>
      </c>
      <c r="G39" s="47"/>
      <c r="H39" s="47">
        <v>8.9661930000000005</v>
      </c>
      <c r="I39" s="55"/>
      <c r="K39" s="4">
        <f>-2*LN(H39) +2*M39</f>
        <v>3.6130776574688612</v>
      </c>
      <c r="L39">
        <v>3</v>
      </c>
      <c r="M39">
        <v>4</v>
      </c>
      <c r="N39">
        <f t="shared" si="19"/>
        <v>6.0893346856513375</v>
      </c>
      <c r="O39">
        <f>N39/SUM(N$37:$N$39)</f>
        <v>0.32422389001214641</v>
      </c>
      <c r="T39" s="9"/>
    </row>
    <row r="40" spans="1:20" ht="17" thickTop="1" x14ac:dyDescent="0.2">
      <c r="A40" s="10">
        <v>2030</v>
      </c>
      <c r="B40" t="s">
        <v>24</v>
      </c>
      <c r="C40" t="s">
        <v>66</v>
      </c>
      <c r="D40">
        <v>-2.2842284400000001</v>
      </c>
      <c r="E40">
        <v>0.26292874999999999</v>
      </c>
      <c r="F40">
        <v>-1.0749607699999999</v>
      </c>
      <c r="H40">
        <v>6.4590067999999997E-18</v>
      </c>
      <c r="I40" s="55"/>
      <c r="K40" s="4"/>
      <c r="T40" s="9"/>
    </row>
    <row r="41" spans="1:20" x14ac:dyDescent="0.2">
      <c r="I41" s="55"/>
      <c r="K41" s="4"/>
      <c r="T41" s="9"/>
    </row>
    <row r="42" spans="1:20" x14ac:dyDescent="0.2">
      <c r="A42">
        <v>2030</v>
      </c>
      <c r="B42" t="s">
        <v>33</v>
      </c>
      <c r="C42" t="s">
        <v>35</v>
      </c>
      <c r="D42">
        <v>-4.5005480000000002</v>
      </c>
      <c r="E42">
        <v>-7.4731870000000002</v>
      </c>
      <c r="F42">
        <v>2.311401</v>
      </c>
      <c r="H42">
        <v>9.9536100000000002E-2</v>
      </c>
      <c r="I42" s="55"/>
      <c r="K42" s="4">
        <f>-2*LN(H42) +2*M42</f>
        <v>12.614469773096696</v>
      </c>
      <c r="L42">
        <v>3</v>
      </c>
      <c r="M42">
        <v>4</v>
      </c>
      <c r="N42">
        <f>1/EXP(-0.5*K42)</f>
        <v>548.52611296950795</v>
      </c>
      <c r="O42">
        <f>N42/SUM(N$42:N$44)</f>
        <v>0.33437047677833182</v>
      </c>
      <c r="T42" s="12"/>
    </row>
    <row r="43" spans="1:20" x14ac:dyDescent="0.2">
      <c r="A43">
        <v>2030</v>
      </c>
      <c r="B43" t="s">
        <v>33</v>
      </c>
      <c r="C43" t="s">
        <v>34</v>
      </c>
      <c r="D43">
        <v>-6.9700189999999997</v>
      </c>
      <c r="E43">
        <v>-7.8160809999999996</v>
      </c>
      <c r="F43">
        <v>-1.4051940000000001</v>
      </c>
      <c r="H43">
        <v>0.10064869999999999</v>
      </c>
      <c r="I43" s="55"/>
      <c r="K43" s="4">
        <f>-2*LN(H43) +2*M43</f>
        <v>12.592238086050905</v>
      </c>
      <c r="L43">
        <v>3</v>
      </c>
      <c r="M43">
        <v>4</v>
      </c>
      <c r="N43">
        <f t="shared" ref="N43:N44" si="20">1/EXP(-0.5*K43)</f>
        <v>542.46254579685831</v>
      </c>
      <c r="O43">
        <f>N43/SUM(N$42:N$44)</f>
        <v>0.33067424828791347</v>
      </c>
      <c r="T43" s="9"/>
    </row>
    <row r="44" spans="1:20" ht="17" thickBot="1" x14ac:dyDescent="0.25">
      <c r="A44" s="47">
        <v>2030</v>
      </c>
      <c r="B44" s="47" t="s">
        <v>33</v>
      </c>
      <c r="C44" s="47" t="s">
        <v>40</v>
      </c>
      <c r="D44" s="47">
        <v>-5.6181099999999997</v>
      </c>
      <c r="E44" s="47">
        <v>-8</v>
      </c>
      <c r="F44" s="47">
        <v>-4</v>
      </c>
      <c r="G44" s="47"/>
      <c r="H44" s="47">
        <v>9.9362320000000004E-2</v>
      </c>
      <c r="K44" s="4">
        <f>-2*LN(H44) +2*M44</f>
        <v>12.617964623266339</v>
      </c>
      <c r="L44">
        <v>3</v>
      </c>
      <c r="M44">
        <v>4</v>
      </c>
      <c r="N44">
        <f t="shared" si="20"/>
        <v>549.48545920771812</v>
      </c>
      <c r="O44">
        <f>N44/SUM(N$42:N$44)</f>
        <v>0.33495527493375465</v>
      </c>
      <c r="Q44" t="s">
        <v>0</v>
      </c>
      <c r="R44" t="s">
        <v>1</v>
      </c>
      <c r="S44" t="s">
        <v>49</v>
      </c>
      <c r="T44" s="9"/>
    </row>
    <row r="45" spans="1:20" ht="17" thickTop="1" x14ac:dyDescent="0.2">
      <c r="A45">
        <v>2031</v>
      </c>
      <c r="B45" t="s">
        <v>33</v>
      </c>
      <c r="C45" t="s">
        <v>66</v>
      </c>
      <c r="D45">
        <v>-4.4939090999999998</v>
      </c>
      <c r="E45">
        <v>-7.9629912999999997</v>
      </c>
      <c r="F45">
        <v>3.9683885000000001</v>
      </c>
      <c r="H45" s="2">
        <v>1.8154567E-5</v>
      </c>
      <c r="Q45" s="25">
        <f>$O22*D22+$O23*D23+$O24*D24</f>
        <v>-2.1014819967805756E-2</v>
      </c>
      <c r="R45" s="26">
        <f>$O22*E22+$O23*E23+$O24*E24</f>
        <v>4.9008696798307101</v>
      </c>
      <c r="S45" s="26">
        <f>$O22*F22+$O23*F23+$O24*F24</f>
        <v>-0.22329627995022255</v>
      </c>
      <c r="T45" s="9"/>
    </row>
    <row r="46" spans="1:20" x14ac:dyDescent="0.2">
      <c r="D46" s="4"/>
      <c r="E46" s="4"/>
      <c r="F46" s="4"/>
      <c r="G46" s="4"/>
      <c r="Q46" s="25" t="s">
        <v>36</v>
      </c>
      <c r="R46" s="26"/>
      <c r="S46" s="26"/>
      <c r="T46" s="9"/>
    </row>
    <row r="47" spans="1:20" ht="17" thickBot="1" x14ac:dyDescent="0.25">
      <c r="A47" s="10">
        <v>2030</v>
      </c>
      <c r="C47" t="s">
        <v>83</v>
      </c>
      <c r="G47" s="4"/>
      <c r="Q47" s="25">
        <f>$O27*D27+$O28*D28+$O29*D29</f>
        <v>-3.4243758906530282</v>
      </c>
      <c r="R47" s="26">
        <f>$O27*E27+$O28*E28+$O29*E29</f>
        <v>4.7175758928471003</v>
      </c>
      <c r="S47" s="26">
        <f>$O27*F27+$O28*F28+$O29*F29</f>
        <v>-2.164219222369824</v>
      </c>
      <c r="T47" s="12"/>
    </row>
    <row r="48" spans="1:20" x14ac:dyDescent="0.2">
      <c r="A48" s="10">
        <v>2030</v>
      </c>
      <c r="C48" s="32" t="s">
        <v>22</v>
      </c>
      <c r="D48" s="33">
        <v>-2.1014819967805756E-2</v>
      </c>
      <c r="E48" s="33">
        <v>4.9008696798307101</v>
      </c>
      <c r="F48" s="33">
        <v>-0.22329627995022255</v>
      </c>
      <c r="G48" s="21"/>
      <c r="H48" s="35">
        <f t="shared" ref="H48:J52" si="21">EXP(D48)</f>
        <v>0.97920445268346301</v>
      </c>
      <c r="I48" s="35">
        <f t="shared" si="21"/>
        <v>134.40661959709124</v>
      </c>
      <c r="J48" s="35">
        <f t="shared" si="21"/>
        <v>0.79987782642112926</v>
      </c>
      <c r="Q48" s="25" t="s">
        <v>46</v>
      </c>
      <c r="R48" s="26"/>
      <c r="S48" s="26"/>
      <c r="T48" s="9"/>
    </row>
    <row r="49" spans="1:20" x14ac:dyDescent="0.2">
      <c r="A49" s="10">
        <v>2030</v>
      </c>
      <c r="C49" s="22" t="s">
        <v>23</v>
      </c>
      <c r="D49" s="18">
        <v>-4.6165258152147759</v>
      </c>
      <c r="E49" s="18">
        <v>-0.82420931374633399</v>
      </c>
      <c r="F49" s="18">
        <v>-0.3399125129524101</v>
      </c>
      <c r="G49" s="13"/>
      <c r="H49" s="36">
        <f t="shared" si="21"/>
        <v>9.887086025701583E-3</v>
      </c>
      <c r="I49" s="36">
        <f t="shared" si="21"/>
        <v>0.43858163587439641</v>
      </c>
      <c r="J49" s="36">
        <f t="shared" si="21"/>
        <v>0.71183259617072892</v>
      </c>
      <c r="Q49" s="26">
        <f>$O32*D32+$O33*D33+$O34*D34</f>
        <v>-4.6165258152147759</v>
      </c>
      <c r="R49" s="26">
        <f>$O32*E32+$O33*E33+$O34*E34</f>
        <v>-0.82420931374633399</v>
      </c>
      <c r="S49" s="26">
        <f>$O32*F32+$O33*F33+$O34*F34</f>
        <v>-0.3399125129524101</v>
      </c>
      <c r="T49" s="9"/>
    </row>
    <row r="50" spans="1:20" x14ac:dyDescent="0.2">
      <c r="A50" s="10">
        <v>2030</v>
      </c>
      <c r="C50" s="22" t="s">
        <v>24</v>
      </c>
      <c r="D50" s="34">
        <v>-2.8937250836571407</v>
      </c>
      <c r="E50" s="34">
        <v>0.54276534339829974</v>
      </c>
      <c r="F50" s="34">
        <v>3.2958924228258968E-2</v>
      </c>
      <c r="H50" s="36">
        <f t="shared" si="21"/>
        <v>5.5369571686474592E-2</v>
      </c>
      <c r="I50" s="36">
        <f t="shared" si="21"/>
        <v>1.7207587777435913</v>
      </c>
      <c r="J50" s="36">
        <f t="shared" si="21"/>
        <v>1.0335080862271739</v>
      </c>
      <c r="Q50" s="25" t="s">
        <v>47</v>
      </c>
      <c r="R50" s="27"/>
      <c r="S50" s="27"/>
      <c r="T50" s="9"/>
    </row>
    <row r="51" spans="1:20" x14ac:dyDescent="0.2">
      <c r="A51" s="10">
        <v>2030</v>
      </c>
      <c r="C51" s="22" t="s">
        <v>25</v>
      </c>
      <c r="D51" s="18">
        <v>-4.4939090999999998</v>
      </c>
      <c r="E51" s="18">
        <v>-7.9629912999999997</v>
      </c>
      <c r="F51" s="18">
        <v>3.9683885000000001</v>
      </c>
      <c r="H51" s="36">
        <f t="shared" si="21"/>
        <v>1.1176866810952285E-2</v>
      </c>
      <c r="I51" s="36">
        <f t="shared" si="21"/>
        <v>3.4811025627251964E-4</v>
      </c>
      <c r="J51" s="36">
        <f t="shared" si="21"/>
        <v>52.899215029905029</v>
      </c>
      <c r="Q51" s="26">
        <f>$O37*D37+ $O38*D38+$O39*D39</f>
        <v>-2.8937250836571407</v>
      </c>
      <c r="R51" s="26">
        <f t="shared" ref="R51:S51" si="22">$O37*E37+ $O38*E38+$O39*E39</f>
        <v>0.54276534339829974</v>
      </c>
      <c r="S51" s="26">
        <f t="shared" si="22"/>
        <v>3.2958924228258968E-2</v>
      </c>
      <c r="T51" s="9"/>
    </row>
    <row r="52" spans="1:20" x14ac:dyDescent="0.2">
      <c r="A52" s="10">
        <v>2030</v>
      </c>
      <c r="C52" s="22" t="s">
        <v>26</v>
      </c>
      <c r="D52" s="18">
        <v>-3.4243758906530282</v>
      </c>
      <c r="E52" s="18">
        <v>4.7175758928471003</v>
      </c>
      <c r="F52" s="18">
        <v>-2.164219222369824</v>
      </c>
      <c r="H52" s="36">
        <f t="shared" si="21"/>
        <v>3.2569601640100455E-2</v>
      </c>
      <c r="I52" s="36">
        <f t="shared" si="21"/>
        <v>111.89667410494695</v>
      </c>
      <c r="J52" s="36">
        <f t="shared" si="21"/>
        <v>0.11483956376494778</v>
      </c>
      <c r="Q52" s="25" t="s">
        <v>48</v>
      </c>
      <c r="R52" s="27"/>
      <c r="S52" s="27"/>
      <c r="T52" s="9"/>
    </row>
    <row r="53" spans="1:20" ht="17" thickBot="1" x14ac:dyDescent="0.25">
      <c r="A53" s="10">
        <v>2030</v>
      </c>
      <c r="C53" s="22"/>
      <c r="D53" s="17"/>
      <c r="E53" s="17"/>
      <c r="F53" s="17"/>
      <c r="H53" s="37"/>
      <c r="I53" s="37"/>
      <c r="J53" s="37"/>
      <c r="Q53" s="28">
        <f>$O42*D42+$O43*D43+$O44*D44</f>
        <v>-5.691471753559318</v>
      </c>
      <c r="R53" s="28">
        <f>$O42*E42+$O43*E43+$O44*E44</f>
        <v>-7.7630320089461113</v>
      </c>
      <c r="S53" s="28">
        <f>$O42*F42+$O43*F43+$O44*F44</f>
        <v>-1.031618314987792</v>
      </c>
      <c r="T53" s="12"/>
    </row>
    <row r="54" spans="1:20" x14ac:dyDescent="0.2">
      <c r="A54" s="10">
        <v>2030</v>
      </c>
      <c r="C54" s="22" t="s">
        <v>5</v>
      </c>
      <c r="D54" s="18">
        <f>AVERAGE(D48:D52)</f>
        <v>-3.0899101418985504</v>
      </c>
      <c r="E54" s="18">
        <f t="shared" ref="E54:F54" si="23">AVERAGE(E48:E52)</f>
        <v>0.27480206046595512</v>
      </c>
      <c r="F54" s="18">
        <f t="shared" si="23"/>
        <v>0.25478388179116046</v>
      </c>
      <c r="G54" t="s">
        <v>41</v>
      </c>
      <c r="H54" s="36">
        <f>AVERAGE(H48:H52)</f>
        <v>0.21764151576933838</v>
      </c>
      <c r="I54" s="36">
        <f t="shared" ref="I54:J54" si="24">AVERAGE(I48:I52)</f>
        <v>49.692596445182488</v>
      </c>
      <c r="J54" s="36">
        <f t="shared" si="24"/>
        <v>11.111854620497802</v>
      </c>
      <c r="T54" s="9"/>
    </row>
    <row r="55" spans="1:20" x14ac:dyDescent="0.2">
      <c r="A55" s="10">
        <v>2030</v>
      </c>
      <c r="C55" s="22" t="s">
        <v>6</v>
      </c>
      <c r="D55" s="18">
        <f>STDEV(D48:D52)</f>
        <v>1.8621387501674105</v>
      </c>
      <c r="E55" s="18">
        <f t="shared" ref="E55:F55" si="25">STDEV(E48:E52)</f>
        <v>5.2507049697162227</v>
      </c>
      <c r="F55" s="18">
        <f t="shared" si="25"/>
        <v>2.2513255002937687</v>
      </c>
      <c r="G55" t="s">
        <v>42</v>
      </c>
      <c r="H55" s="36">
        <f>STDEV(H48:H52)</f>
        <v>0.42613127627081437</v>
      </c>
      <c r="I55" s="36">
        <f t="shared" ref="I55:J55" si="26">STDEV(I48:I52)</f>
        <v>67.532191813776436</v>
      </c>
      <c r="J55" s="36">
        <f t="shared" si="26"/>
        <v>23.362299878846539</v>
      </c>
      <c r="T55" s="9"/>
    </row>
    <row r="56" spans="1:20" ht="17" thickBot="1" x14ac:dyDescent="0.25">
      <c r="A56">
        <v>2030</v>
      </c>
      <c r="C56" s="104" t="s">
        <v>27</v>
      </c>
      <c r="D56" s="19">
        <f>SQRT(EXP(D55^2)-1)</f>
        <v>5.5730106422330925</v>
      </c>
      <c r="E56" s="19">
        <f t="shared" ref="E56:F56" si="27">SQRT(EXP(E55^2)-1)</f>
        <v>969902.99420148856</v>
      </c>
      <c r="F56" s="19">
        <f t="shared" si="27"/>
        <v>12.567037116618133</v>
      </c>
      <c r="G56" s="15" t="s">
        <v>27</v>
      </c>
      <c r="H56" s="38">
        <f>H55/H54</f>
        <v>1.9579503237904223</v>
      </c>
      <c r="I56" s="38">
        <f t="shared" ref="I56:J56" si="28">I55/I54</f>
        <v>1.358999059110815</v>
      </c>
      <c r="J56" s="38">
        <f t="shared" si="28"/>
        <v>2.1024663007875031</v>
      </c>
    </row>
    <row r="58" spans="1:20" ht="17" thickBot="1" x14ac:dyDescent="0.25">
      <c r="C58" t="s">
        <v>84</v>
      </c>
      <c r="G58" s="4"/>
      <c r="N58" t="s">
        <v>71</v>
      </c>
      <c r="O58" t="s">
        <v>72</v>
      </c>
      <c r="P58" t="s">
        <v>76</v>
      </c>
      <c r="Q58" t="s">
        <v>77</v>
      </c>
    </row>
    <row r="59" spans="1:20" x14ac:dyDescent="0.2">
      <c r="C59" s="32" t="s">
        <v>22</v>
      </c>
      <c r="D59" s="33">
        <v>-9.3687919999999994E-2</v>
      </c>
      <c r="E59" s="33">
        <v>4.0605393300000001</v>
      </c>
      <c r="F59" s="33">
        <v>-0.22897438000000001</v>
      </c>
      <c r="G59" s="97">
        <f>H25</f>
        <v>2.2878858000000002E-15</v>
      </c>
      <c r="H59" s="35">
        <f t="shared" ref="H59:J63" si="29">EXP(D59)</f>
        <v>0.91056688761782489</v>
      </c>
      <c r="I59" s="35">
        <f t="shared" si="29"/>
        <v>58.005586797362</v>
      </c>
      <c r="J59" s="35">
        <f t="shared" si="29"/>
        <v>0.79534891008314523</v>
      </c>
      <c r="N59" s="71">
        <v>24.466000000000001</v>
      </c>
      <c r="O59" s="64">
        <v>19165.867999999999</v>
      </c>
      <c r="P59">
        <v>6.0100000000000001E-2</v>
      </c>
      <c r="Q59" s="43">
        <f>(O59/701.7-P59*24)*701.7</f>
        <v>18153.735919999999</v>
      </c>
    </row>
    <row r="60" spans="1:20" x14ac:dyDescent="0.2">
      <c r="C60" s="22" t="s">
        <v>23</v>
      </c>
      <c r="D60" s="18">
        <v>-3.5189325</v>
      </c>
      <c r="E60" s="18">
        <v>-1.0662555</v>
      </c>
      <c r="F60" s="18">
        <v>-1.4488620999999999</v>
      </c>
      <c r="G60" s="98">
        <f>H35</f>
        <v>9.7627349000000007E-21</v>
      </c>
      <c r="H60" s="36">
        <f t="shared" si="29"/>
        <v>2.9631049436047167E-2</v>
      </c>
      <c r="I60" s="36">
        <f t="shared" si="29"/>
        <v>0.34429532052574624</v>
      </c>
      <c r="J60" s="36">
        <f t="shared" si="29"/>
        <v>0.23483735754496668</v>
      </c>
      <c r="N60" s="30">
        <v>24.210999999999999</v>
      </c>
      <c r="O60" s="65">
        <v>2609.1529999999998</v>
      </c>
      <c r="P60">
        <v>6.2399999999999997E-2</v>
      </c>
      <c r="Q60" s="44">
        <f t="shared" ref="Q60:Q63" si="30">(O60/701.7-P60*24)*701.7</f>
        <v>1558.2870800000001</v>
      </c>
    </row>
    <row r="61" spans="1:20" x14ac:dyDescent="0.2">
      <c r="C61" s="22" t="s">
        <v>24</v>
      </c>
      <c r="D61" s="34">
        <v>-2.2842284400000001</v>
      </c>
      <c r="E61" s="34">
        <v>0.26292874999999999</v>
      </c>
      <c r="F61" s="34">
        <v>-1.0749607699999999</v>
      </c>
      <c r="G61" s="2">
        <f>H40</f>
        <v>6.4590067999999997E-18</v>
      </c>
      <c r="H61" s="36">
        <f t="shared" si="29"/>
        <v>0.10185261720273053</v>
      </c>
      <c r="I61" s="36">
        <f t="shared" si="29"/>
        <v>1.3007340383497845</v>
      </c>
      <c r="J61" s="36">
        <f t="shared" si="29"/>
        <v>0.34131114467456503</v>
      </c>
      <c r="N61" s="30">
        <v>21.053000000000001</v>
      </c>
      <c r="O61" s="65">
        <v>4463.058</v>
      </c>
      <c r="P61">
        <v>6.4399999999999999E-2</v>
      </c>
      <c r="Q61" s="44">
        <f t="shared" si="30"/>
        <v>3378.5104800000004</v>
      </c>
    </row>
    <row r="62" spans="1:20" x14ac:dyDescent="0.2">
      <c r="C62" s="22" t="s">
        <v>25</v>
      </c>
      <c r="D62" s="18">
        <v>-4.4939090999999998</v>
      </c>
      <c r="E62" s="18">
        <v>-7.9629912999999997</v>
      </c>
      <c r="F62" s="18">
        <v>3.9683885000000001</v>
      </c>
      <c r="G62" s="2">
        <f>H45</f>
        <v>1.8154567E-5</v>
      </c>
      <c r="H62" s="36">
        <f t="shared" si="29"/>
        <v>1.1176866810952285E-2</v>
      </c>
      <c r="I62" s="36">
        <f t="shared" si="29"/>
        <v>3.4811025627251964E-4</v>
      </c>
      <c r="J62" s="36">
        <f t="shared" si="29"/>
        <v>52.899215029905029</v>
      </c>
      <c r="N62" s="30">
        <v>22.507999999999999</v>
      </c>
      <c r="O62" s="65">
        <v>2142.0709999999999</v>
      </c>
      <c r="P62">
        <v>7.3800000000000004E-2</v>
      </c>
      <c r="Q62" s="44">
        <f t="shared" si="30"/>
        <v>899.21995999999979</v>
      </c>
    </row>
    <row r="63" spans="1:20" ht="17" thickBot="1" x14ac:dyDescent="0.25">
      <c r="C63" s="22" t="s">
        <v>26</v>
      </c>
      <c r="D63" s="18">
        <v>-3.3273706999999999</v>
      </c>
      <c r="E63" s="18">
        <v>4.8346242999999998</v>
      </c>
      <c r="F63" s="18">
        <v>-1.429613</v>
      </c>
      <c r="G63" s="2">
        <f>H30</f>
        <v>1.5194830999999999E-20</v>
      </c>
      <c r="H63" s="36">
        <f t="shared" si="29"/>
        <v>3.5887339710093655E-2</v>
      </c>
      <c r="I63" s="36">
        <f t="shared" si="29"/>
        <v>125.79131453113874</v>
      </c>
      <c r="J63" s="36">
        <f t="shared" si="29"/>
        <v>0.23940155271950381</v>
      </c>
      <c r="N63" s="72">
        <v>21.346</v>
      </c>
      <c r="O63" s="66">
        <v>2701.636</v>
      </c>
      <c r="P63">
        <v>6.5600000000000006E-2</v>
      </c>
      <c r="Q63" s="45">
        <f t="shared" si="30"/>
        <v>1596.8795199999997</v>
      </c>
    </row>
    <row r="64" spans="1:20" x14ac:dyDescent="0.2">
      <c r="C64" s="22"/>
      <c r="D64" s="17"/>
      <c r="E64" s="17"/>
      <c r="F64" s="17"/>
      <c r="G64" t="s">
        <v>85</v>
      </c>
      <c r="H64" s="37"/>
      <c r="I64" s="37"/>
      <c r="J64" s="37"/>
      <c r="M64" t="s">
        <v>41</v>
      </c>
      <c r="N64" s="69">
        <f>AVERAGE(N59:N63)</f>
        <v>22.716799999999999</v>
      </c>
      <c r="O64" s="69">
        <f>AVERAGE(O59:O63)</f>
        <v>6216.3571999999995</v>
      </c>
      <c r="Q64" s="69">
        <f>AVERAGE(Q59:Q63)</f>
        <v>5117.3265919999994</v>
      </c>
    </row>
    <row r="65" spans="3:17" x14ac:dyDescent="0.2">
      <c r="C65" s="22" t="s">
        <v>5</v>
      </c>
      <c r="D65" s="18">
        <f>AVERAGE(D59:D63)</f>
        <v>-2.7436257319999999</v>
      </c>
      <c r="E65" s="18">
        <f t="shared" ref="E65:F65" si="31">AVERAGE(E59:E63)</f>
        <v>2.5769116000000026E-2</v>
      </c>
      <c r="F65" s="18">
        <f t="shared" si="31"/>
        <v>-4.2804349999999894E-2</v>
      </c>
      <c r="G65">
        <f>GEOMEAN(G59:G63)</f>
        <v>5.2477201875550041E-16</v>
      </c>
      <c r="H65" s="36">
        <f>AVERAGE(H59:H63)</f>
        <v>0.21782295215552966</v>
      </c>
      <c r="I65" s="36">
        <f t="shared" ref="I65:J65" si="32">AVERAGE(I59:I63)</f>
        <v>37.088455759526511</v>
      </c>
      <c r="J65" s="36">
        <f t="shared" si="32"/>
        <v>10.902022798985444</v>
      </c>
      <c r="M65" t="s">
        <v>42</v>
      </c>
      <c r="N65" s="69">
        <f>STDEV(N59:N63)</f>
        <v>1.5798144511302581</v>
      </c>
      <c r="O65" s="69">
        <f>STDEV(O59:O63)</f>
        <v>7292.6141289967945</v>
      </c>
      <c r="Q65" s="69">
        <f>STDEV(Q59:Q63)</f>
        <v>7345.477912160808</v>
      </c>
    </row>
    <row r="66" spans="3:17" x14ac:dyDescent="0.2">
      <c r="C66" s="22" t="s">
        <v>6</v>
      </c>
      <c r="D66" s="18">
        <f>STDEV(D59:D63)</f>
        <v>1.6761985950233969</v>
      </c>
      <c r="E66" s="18">
        <f t="shared" ref="E66:F66" si="33">STDEV(E59:E63)</f>
        <v>5.1106143050190829</v>
      </c>
      <c r="F66" s="18">
        <f t="shared" si="33"/>
        <v>2.2961876482203292</v>
      </c>
      <c r="G66" t="s">
        <v>42</v>
      </c>
      <c r="H66" s="36">
        <f>STDEV(H59:H63)</f>
        <v>0.38876813225307144</v>
      </c>
      <c r="I66" s="36">
        <f t="shared" ref="I66:J66" si="34">STDEV(I59:I63)</f>
        <v>55.480054088099614</v>
      </c>
      <c r="J66" s="36">
        <f t="shared" si="34"/>
        <v>23.478277088120898</v>
      </c>
      <c r="M66" t="s">
        <v>73</v>
      </c>
      <c r="N66" s="68">
        <f>N65/N64</f>
        <v>6.9543881670405081E-2</v>
      </c>
      <c r="O66" s="68">
        <f>O65/O64</f>
        <v>1.1731330575721735</v>
      </c>
      <c r="Q66" s="68">
        <f>Q65/Q64</f>
        <v>1.4354131556981558</v>
      </c>
    </row>
    <row r="67" spans="3:17" ht="17" thickBot="1" x14ac:dyDescent="0.25">
      <c r="C67" s="23" t="s">
        <v>27</v>
      </c>
      <c r="D67" s="19">
        <f>SQRT(EXP(D66^2)-1)</f>
        <v>3.9501858751926466</v>
      </c>
      <c r="E67" s="19">
        <f t="shared" ref="E67:F67" si="35">SQRT(EXP(E66^2)-1)</f>
        <v>469390.01358908304</v>
      </c>
      <c r="F67" s="19">
        <f t="shared" si="35"/>
        <v>13.924735804149321</v>
      </c>
      <c r="G67" s="15" t="s">
        <v>27</v>
      </c>
      <c r="H67" s="38">
        <f>H66/H65</f>
        <v>1.7847895660485023</v>
      </c>
      <c r="I67" s="38">
        <f t="shared" ref="I67:J67" si="36">I66/I65</f>
        <v>1.4958847153901536</v>
      </c>
      <c r="J67" s="38">
        <f t="shared" si="36"/>
        <v>2.1535707199498626</v>
      </c>
    </row>
    <row r="68" spans="3:17" ht="17" thickBot="1" x14ac:dyDescent="0.25"/>
    <row r="69" spans="3:17" x14ac:dyDescent="0.2">
      <c r="N69" s="7">
        <f>LN(N59)</f>
        <v>3.1972843986247246</v>
      </c>
      <c r="O69" s="70">
        <f>LN(O59)</f>
        <v>9.8608862676839149</v>
      </c>
    </row>
    <row r="70" spans="3:17" x14ac:dyDescent="0.2">
      <c r="N70" s="10">
        <f t="shared" ref="N70:O73" si="37">LN(N60)</f>
        <v>3.1868070753426951</v>
      </c>
      <c r="O70" s="9">
        <f t="shared" si="37"/>
        <v>7.8667809265755837</v>
      </c>
    </row>
    <row r="71" spans="3:17" x14ac:dyDescent="0.2">
      <c r="N71" s="10">
        <f t="shared" si="37"/>
        <v>3.0470430677884184</v>
      </c>
      <c r="O71" s="9">
        <f t="shared" si="37"/>
        <v>8.4035894602876002</v>
      </c>
    </row>
    <row r="72" spans="3:17" x14ac:dyDescent="0.2">
      <c r="N72" s="10">
        <f t="shared" si="37"/>
        <v>3.1138708015710326</v>
      </c>
      <c r="O72" s="9">
        <f t="shared" si="37"/>
        <v>7.6695283970503283</v>
      </c>
    </row>
    <row r="73" spans="3:17" ht="17" thickBot="1" x14ac:dyDescent="0.25">
      <c r="N73" s="14">
        <f t="shared" si="37"/>
        <v>3.0608643684917731</v>
      </c>
      <c r="O73" s="16">
        <f t="shared" si="37"/>
        <v>7.9016127944193535</v>
      </c>
    </row>
    <row r="74" spans="3:17" x14ac:dyDescent="0.2">
      <c r="M74" t="s">
        <v>5</v>
      </c>
      <c r="N74" s="7">
        <f>AVERAGE(N69:N73)</f>
        <v>3.1211739423637286</v>
      </c>
      <c r="O74" s="43">
        <f>AVERAGE(O69:O73)</f>
        <v>8.3404795692033566</v>
      </c>
    </row>
    <row r="75" spans="3:17" x14ac:dyDescent="0.2">
      <c r="M75" t="s">
        <v>6</v>
      </c>
      <c r="N75" s="10">
        <f>STDEV(N69:N73)</f>
        <v>6.9437880202823835E-2</v>
      </c>
      <c r="O75" s="44">
        <f>STDEV(O69:O73)</f>
        <v>0.89201868150104435</v>
      </c>
    </row>
    <row r="76" spans="3:17" ht="17" thickBot="1" x14ac:dyDescent="0.25">
      <c r="M76" t="s">
        <v>27</v>
      </c>
      <c r="N76" s="14">
        <f>SQRT(EXP(N75^2)-1)</f>
        <v>6.9521665095628654E-2</v>
      </c>
      <c r="O76" s="16">
        <f>SQRT(EXP(O75^2)-1)</f>
        <v>1.1027174286144958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2898-3CAC-7842-846B-859D8660BB40}">
  <sheetPr codeName="Sheet17">
    <tabColor theme="5" tint="0.39997558519241921"/>
  </sheetPr>
  <dimension ref="A1:AA76"/>
  <sheetViews>
    <sheetView tabSelected="1" topLeftCell="A43" workbookViewId="0">
      <selection activeCell="G59" sqref="G59:G65"/>
    </sheetView>
  </sheetViews>
  <sheetFormatPr baseColWidth="10" defaultRowHeight="16" x14ac:dyDescent="0.2"/>
  <cols>
    <col min="4" max="4" width="11.1640625" bestFit="1" customWidth="1"/>
    <col min="5" max="5" width="11.33203125" customWidth="1"/>
    <col min="6" max="6" width="10" customWidth="1"/>
    <col min="7" max="7" width="9.1640625" customWidth="1"/>
    <col min="9" max="9" width="12.1640625" bestFit="1" customWidth="1"/>
    <col min="11" max="11" width="9.83203125" customWidth="1"/>
    <col min="12" max="12" width="6.1640625" customWidth="1"/>
    <col min="13" max="13" width="13.33203125" bestFit="1" customWidth="1"/>
    <col min="14" max="14" width="12.1640625" bestFit="1" customWidth="1"/>
    <col min="15" max="15" width="11.1640625" customWidth="1"/>
    <col min="16" max="16" width="13.5" bestFit="1" customWidth="1"/>
    <col min="17" max="17" width="13" bestFit="1" customWidth="1"/>
    <col min="18" max="18" width="12.33203125" bestFit="1" customWidth="1"/>
    <col min="19" max="19" width="12" bestFit="1" customWidth="1"/>
  </cols>
  <sheetData>
    <row r="1" spans="1:21" ht="17" thickBot="1" x14ac:dyDescent="0.25">
      <c r="B1" t="s">
        <v>11</v>
      </c>
      <c r="C1" t="s">
        <v>10</v>
      </c>
      <c r="D1" t="s">
        <v>0</v>
      </c>
      <c r="E1" t="s">
        <v>1</v>
      </c>
      <c r="F1" t="s">
        <v>2</v>
      </c>
      <c r="G1" t="s">
        <v>7</v>
      </c>
      <c r="H1" t="s">
        <v>3</v>
      </c>
      <c r="I1" t="s">
        <v>16</v>
      </c>
      <c r="J1" t="s">
        <v>9</v>
      </c>
      <c r="K1" t="s">
        <v>44</v>
      </c>
      <c r="L1" t="s">
        <v>37</v>
      </c>
      <c r="M1" t="s">
        <v>38</v>
      </c>
      <c r="N1" t="s">
        <v>17</v>
      </c>
      <c r="O1" s="8" t="s">
        <v>15</v>
      </c>
      <c r="P1" s="8" t="s">
        <v>60</v>
      </c>
      <c r="Q1" t="s">
        <v>0</v>
      </c>
      <c r="R1" t="s">
        <v>1</v>
      </c>
      <c r="S1" t="s">
        <v>2</v>
      </c>
      <c r="T1" t="s">
        <v>7</v>
      </c>
    </row>
    <row r="2" spans="1:21" x14ac:dyDescent="0.2">
      <c r="A2">
        <v>2032</v>
      </c>
      <c r="B2" t="s">
        <v>12</v>
      </c>
      <c r="C2" t="s">
        <v>56</v>
      </c>
      <c r="D2" s="73">
        <v>-4.0015000000000001</v>
      </c>
      <c r="E2" s="73">
        <v>3.3994</v>
      </c>
      <c r="F2" s="73">
        <v>-2.3616999999999999</v>
      </c>
      <c r="H2">
        <v>6.6064993000000002E-2</v>
      </c>
      <c r="K2" s="4">
        <f t="shared" ref="K2:K9" si="0">-2*LN(H2/L2) +2*M2</f>
        <v>16.404045857720433</v>
      </c>
      <c r="L2">
        <v>12</v>
      </c>
      <c r="M2">
        <v>3</v>
      </c>
      <c r="N2">
        <f t="shared" ref="N2:N5" si="1">1/EXP(-0.5*K2)</f>
        <v>3648.3231456370804</v>
      </c>
      <c r="O2">
        <f>N2/SUM(N$2:N$9)</f>
        <v>0.11956126039690486</v>
      </c>
      <c r="P2" s="43">
        <f>N2/(SUM(N$2:N$5))</f>
        <v>0.20687675240922712</v>
      </c>
      <c r="Q2" s="4">
        <f>$O2*D2+$O3*D3+$O4*D4+$O5*D5+$O6*D6+$O7*D7+$O8*D8+$O9*D9</f>
        <v>-4.4038744747946375</v>
      </c>
      <c r="R2" s="4">
        <f>$O2*E2+$O3*E3+$O4*E4+$O5*E5+$O6*E6+$O7*E7+$O8*E8+$O9*E9</f>
        <v>2.5190588726431851</v>
      </c>
      <c r="S2" s="4">
        <f>$O2*F2+$O3*F3+$O4*F4+$O5*F5+$O6*F6+$O7*F7+$O8*F8+$O9*F9</f>
        <v>-0.9235940776516538</v>
      </c>
      <c r="T2" s="4">
        <v>0.5</v>
      </c>
      <c r="U2" s="4"/>
    </row>
    <row r="3" spans="1:21" x14ac:dyDescent="0.2">
      <c r="A3">
        <v>2032</v>
      </c>
      <c r="B3" t="s">
        <v>12</v>
      </c>
      <c r="C3" t="s">
        <v>57</v>
      </c>
      <c r="D3" s="73">
        <v>-4.5540000000000003</v>
      </c>
      <c r="E3" s="73">
        <v>1.4845999999999999</v>
      </c>
      <c r="F3" s="73">
        <v>-3.4047000000000001</v>
      </c>
      <c r="H3" s="73">
        <v>3.6825243000000001E-2</v>
      </c>
      <c r="K3" s="4">
        <f t="shared" si="0"/>
        <v>17.572956735330422</v>
      </c>
      <c r="L3">
        <v>12</v>
      </c>
      <c r="M3">
        <v>3</v>
      </c>
      <c r="N3">
        <f t="shared" si="1"/>
        <v>6545.1419581468062</v>
      </c>
      <c r="O3">
        <f t="shared" ref="O3:O9" si="2">N3/SUM(N$2:N$9)</f>
        <v>0.21449454742749979</v>
      </c>
      <c r="P3" s="44">
        <f t="shared" ref="P3:P4" si="3">N3/(SUM(N$2:N$5))</f>
        <v>0.37113974237124081</v>
      </c>
    </row>
    <row r="4" spans="1:21" x14ac:dyDescent="0.2">
      <c r="A4">
        <v>2032</v>
      </c>
      <c r="B4" t="s">
        <v>12</v>
      </c>
      <c r="C4" t="s">
        <v>58</v>
      </c>
      <c r="D4" s="73">
        <v>-4.4731585000000003</v>
      </c>
      <c r="E4" s="73">
        <v>-5.1039317999999998</v>
      </c>
      <c r="F4" s="73">
        <v>7.9747893000000003</v>
      </c>
      <c r="H4">
        <v>3.9637513999999999E-2</v>
      </c>
      <c r="K4" s="4">
        <f t="shared" si="0"/>
        <v>17.425771871409701</v>
      </c>
      <c r="L4">
        <v>12</v>
      </c>
      <c r="M4">
        <v>3</v>
      </c>
      <c r="N4">
        <f t="shared" si="1"/>
        <v>6080.7658895623945</v>
      </c>
      <c r="O4">
        <f t="shared" si="2"/>
        <v>0.19927621674741514</v>
      </c>
      <c r="P4" s="44">
        <f t="shared" si="3"/>
        <v>0.34480747707281373</v>
      </c>
      <c r="Q4" s="4">
        <f>$P2*D2+$P3*D3+$P4*D4+$P5*D5</f>
        <v>-4.3516285386816804</v>
      </c>
      <c r="R4" s="4">
        <f t="shared" ref="R4:S4" si="4">$P2*E2+$P3*E3+$P4*E4+$P5*E5</f>
        <v>-0.48736310518592063</v>
      </c>
      <c r="S4" s="4">
        <f t="shared" si="4"/>
        <v>0.91200160929776841</v>
      </c>
      <c r="T4" s="4">
        <v>0.5</v>
      </c>
    </row>
    <row r="5" spans="1:21" ht="17" thickBot="1" x14ac:dyDescent="0.25">
      <c r="A5">
        <v>2032</v>
      </c>
      <c r="B5" t="s">
        <v>12</v>
      </c>
      <c r="C5" t="s">
        <v>68</v>
      </c>
      <c r="D5" s="73">
        <v>-3.774</v>
      </c>
      <c r="E5" s="73">
        <v>0.2366</v>
      </c>
      <c r="F5" s="73">
        <v>-1.1087</v>
      </c>
      <c r="H5">
        <v>0.17709269999999999</v>
      </c>
      <c r="K5" s="4">
        <f t="shared" si="0"/>
        <v>14.431977208961635</v>
      </c>
      <c r="L5">
        <v>12</v>
      </c>
      <c r="M5">
        <v>3</v>
      </c>
      <c r="N5">
        <f t="shared" si="1"/>
        <v>1361.0185122156472</v>
      </c>
      <c r="O5">
        <f t="shared" si="2"/>
        <v>4.4602707120015135E-2</v>
      </c>
      <c r="P5" s="45">
        <f>N5/(SUM(N$2:N$5))</f>
        <v>7.7176028146718284E-2</v>
      </c>
      <c r="Q5" s="4">
        <f>$P6*D6+$P7*D7+$P8*D8+$P9*D9</f>
        <v>-4.4754149291666963</v>
      </c>
      <c r="R5" s="4">
        <f t="shared" ref="R5:S5" si="5">$P6*E6+$P7*E7+$P8*E8+$P9*E9</f>
        <v>6.6357578990138588</v>
      </c>
      <c r="S5" s="4">
        <f t="shared" si="5"/>
        <v>-3.4370785562115818</v>
      </c>
      <c r="T5" s="4">
        <v>0.5</v>
      </c>
    </row>
    <row r="6" spans="1:21" x14ac:dyDescent="0.2">
      <c r="A6">
        <v>2032</v>
      </c>
      <c r="B6" t="s">
        <v>12</v>
      </c>
      <c r="C6" t="s">
        <v>52</v>
      </c>
      <c r="D6" s="73">
        <v>-2.00667251756835</v>
      </c>
      <c r="E6" s="73">
        <v>4.7380570248344203</v>
      </c>
      <c r="F6" s="73">
        <v>-1.42264905979437</v>
      </c>
      <c r="H6">
        <v>7.0741351999999997</v>
      </c>
      <c r="K6" s="4">
        <f t="shared" si="0"/>
        <v>7.0569228938906701</v>
      </c>
      <c r="L6">
        <v>12</v>
      </c>
      <c r="M6">
        <v>3</v>
      </c>
      <c r="N6">
        <f>1/EXP(-0.5*K6)</f>
        <v>34.071506447636459</v>
      </c>
      <c r="O6">
        <f t="shared" si="2"/>
        <v>1.1165766002313197E-3</v>
      </c>
      <c r="P6" s="43">
        <f>N6/SUM(N$6:N$9)</f>
        <v>2.6455069489775386E-3</v>
      </c>
    </row>
    <row r="7" spans="1:21" x14ac:dyDescent="0.2">
      <c r="A7">
        <v>2032</v>
      </c>
      <c r="B7" t="s">
        <v>12</v>
      </c>
      <c r="C7" t="s">
        <v>50</v>
      </c>
      <c r="D7" s="73">
        <v>-4.5199616136688299</v>
      </c>
      <c r="E7" s="73">
        <v>6.6614447106543899</v>
      </c>
      <c r="F7" s="73">
        <v>-3.4510628837625301</v>
      </c>
      <c r="H7">
        <v>3.6481538000000001E-2</v>
      </c>
      <c r="K7" s="4">
        <f t="shared" si="0"/>
        <v>17.591711208729997</v>
      </c>
      <c r="L7">
        <v>12</v>
      </c>
      <c r="M7">
        <v>3</v>
      </c>
      <c r="N7">
        <f>1/EXP(-0.5*K7)</f>
        <v>6606.8059706871973</v>
      </c>
      <c r="O7">
        <f t="shared" si="2"/>
        <v>0.2165153736444089</v>
      </c>
      <c r="P7" s="44">
        <f t="shared" ref="P7:P9" si="6">N7/SUM(N$6:N$9)</f>
        <v>0.51299026454440044</v>
      </c>
    </row>
    <row r="8" spans="1:21" x14ac:dyDescent="0.2">
      <c r="A8">
        <v>2032</v>
      </c>
      <c r="B8" t="s">
        <v>45</v>
      </c>
      <c r="C8" t="s">
        <v>51</v>
      </c>
      <c r="D8" s="73">
        <v>-4.4699900602526004</v>
      </c>
      <c r="E8" s="73">
        <v>6.6955428775113104</v>
      </c>
      <c r="F8" s="73">
        <v>-3.4672282065900299</v>
      </c>
      <c r="H8" s="39">
        <v>3.9084895000000001E-2</v>
      </c>
      <c r="K8" s="4">
        <f t="shared" si="0"/>
        <v>17.453851707108111</v>
      </c>
      <c r="L8">
        <v>12</v>
      </c>
      <c r="M8">
        <v>3</v>
      </c>
      <c r="N8">
        <f>1/EXP(-0.5*K8)</f>
        <v>6166.7414759142121</v>
      </c>
      <c r="O8">
        <f t="shared" si="2"/>
        <v>0.20209377129432499</v>
      </c>
      <c r="P8" s="44">
        <f t="shared" si="6"/>
        <v>0.47882113613472949</v>
      </c>
    </row>
    <row r="9" spans="1:21" ht="17" thickBot="1" x14ac:dyDescent="0.25">
      <c r="A9">
        <v>2032</v>
      </c>
      <c r="B9" t="s">
        <v>12</v>
      </c>
      <c r="C9" t="s">
        <v>53</v>
      </c>
      <c r="D9" s="73">
        <v>-1.9996491571647299</v>
      </c>
      <c r="E9" s="87">
        <v>-7.1401524543674002E-5</v>
      </c>
      <c r="F9" s="73">
        <v>-0.49992264849677498</v>
      </c>
      <c r="H9">
        <v>3.3762154</v>
      </c>
      <c r="K9" s="4">
        <f t="shared" si="0"/>
        <v>8.536302543544199</v>
      </c>
      <c r="L9">
        <v>12</v>
      </c>
      <c r="M9">
        <v>3</v>
      </c>
      <c r="N9">
        <f>1/EXP(-0.5*K9)</f>
        <v>71.389533700442243</v>
      </c>
      <c r="O9">
        <f t="shared" si="2"/>
        <v>2.3395467691998293E-3</v>
      </c>
      <c r="P9" s="45">
        <f t="shared" si="6"/>
        <v>5.5430923718926862E-3</v>
      </c>
    </row>
    <row r="10" spans="1:21" x14ac:dyDescent="0.2">
      <c r="H10" s="2"/>
      <c r="K10" s="4"/>
    </row>
    <row r="11" spans="1:21" x14ac:dyDescent="0.2">
      <c r="H11" s="2"/>
      <c r="K11" s="2"/>
    </row>
    <row r="12" spans="1:21" x14ac:dyDescent="0.2">
      <c r="A12">
        <v>2032</v>
      </c>
      <c r="B12" t="s">
        <v>18</v>
      </c>
      <c r="C12" t="s">
        <v>8</v>
      </c>
      <c r="D12" s="73">
        <v>-4.4178888000000001</v>
      </c>
      <c r="E12" s="73">
        <v>-5.0367595490000001</v>
      </c>
      <c r="F12" s="73">
        <v>1.2043634999999999</v>
      </c>
      <c r="G12" s="73">
        <v>0.20060402999999999</v>
      </c>
      <c r="H12">
        <v>4.4752967999999997E-2</v>
      </c>
      <c r="I12" s="6">
        <v>0.45871499999999998</v>
      </c>
      <c r="K12" s="4">
        <f>-2*LN(H12/L12) +2*M12 +10</f>
        <v>29.183008324452537</v>
      </c>
      <c r="L12">
        <v>12</v>
      </c>
      <c r="M12">
        <v>4</v>
      </c>
      <c r="N12">
        <f>1/EXP(-0.5*K12)</f>
        <v>2172749.9085849393</v>
      </c>
      <c r="O12">
        <f>N12/SUM(N$12:N$19)</f>
        <v>0.1172469849131636</v>
      </c>
      <c r="Q12">
        <f>$O12*D12</f>
        <v>-0.51798414148163441</v>
      </c>
      <c r="R12">
        <f t="shared" ref="R12:T19" si="7">$O12*E12</f>
        <v>-0.59054487085283569</v>
      </c>
      <c r="S12">
        <f t="shared" si="7"/>
        <v>0.14120798911446489</v>
      </c>
      <c r="T12">
        <f t="shared" si="7"/>
        <v>2.3520217678929818E-2</v>
      </c>
    </row>
    <row r="13" spans="1:21" x14ac:dyDescent="0.2">
      <c r="A13">
        <v>2032</v>
      </c>
      <c r="B13" t="s">
        <v>18</v>
      </c>
      <c r="C13" t="s">
        <v>31</v>
      </c>
      <c r="D13" s="73">
        <v>-4.4410011999999996</v>
      </c>
      <c r="E13" s="73">
        <v>4.0428627979999998</v>
      </c>
      <c r="F13" s="73">
        <v>-3.3878621999999998</v>
      </c>
      <c r="G13" s="73">
        <v>0.20040885999999999</v>
      </c>
      <c r="H13" s="73">
        <v>3.9371492000000001E-2</v>
      </c>
      <c r="I13" s="2"/>
      <c r="K13" s="4">
        <f>-2*LN(H13/L13) +2*M13 +10</f>
        <v>29.439239855313531</v>
      </c>
      <c r="L13">
        <v>12</v>
      </c>
      <c r="M13">
        <v>4</v>
      </c>
      <c r="N13">
        <f t="shared" ref="N13:N19" si="8">1/EXP(-0.5*K13)</f>
        <v>2469731.3256735243</v>
      </c>
      <c r="O13">
        <f t="shared" ref="O13:O19" si="9">N13/SUM(N$12:N$19)</f>
        <v>0.13327284025495617</v>
      </c>
      <c r="Q13">
        <f t="shared" ref="Q13:Q19" si="10">$O13*D13</f>
        <v>-0.59186484349966861</v>
      </c>
      <c r="R13">
        <f t="shared" si="7"/>
        <v>0.53880380785055915</v>
      </c>
      <c r="S13">
        <f t="shared" si="7"/>
        <v>-0.45151001778640437</v>
      </c>
      <c r="T13">
        <f t="shared" si="7"/>
        <v>2.6709057984457874E-2</v>
      </c>
    </row>
    <row r="14" spans="1:21" x14ac:dyDescent="0.2">
      <c r="A14">
        <v>2032</v>
      </c>
      <c r="B14" t="s">
        <v>19</v>
      </c>
      <c r="C14" t="s">
        <v>8</v>
      </c>
      <c r="D14" s="73">
        <v>-4.4231866999999996</v>
      </c>
      <c r="E14" s="73">
        <v>5.3119656339999999</v>
      </c>
      <c r="F14" s="73">
        <v>-3.3972544</v>
      </c>
      <c r="G14" s="73">
        <v>0.20005496</v>
      </c>
      <c r="H14" s="73">
        <v>4.1402781E-2</v>
      </c>
      <c r="I14" s="6">
        <v>0.44430999999999998</v>
      </c>
      <c r="J14" s="39"/>
      <c r="K14" s="4">
        <f t="shared" ref="K14:K17" si="11">-2*LN(H14/L14) +2*M14 +10</f>
        <v>29.338627752563781</v>
      </c>
      <c r="L14">
        <v>12</v>
      </c>
      <c r="M14">
        <v>4</v>
      </c>
      <c r="N14">
        <f t="shared" si="8"/>
        <v>2348562.2168932203</v>
      </c>
      <c r="O14">
        <f t="shared" si="9"/>
        <v>0.12673425400857208</v>
      </c>
      <c r="Q14">
        <f t="shared" si="10"/>
        <v>-0.56056926676513763</v>
      </c>
      <c r="R14">
        <f t="shared" si="7"/>
        <v>0.67320800194416164</v>
      </c>
      <c r="S14">
        <f t="shared" si="7"/>
        <v>-0.43054850206133916</v>
      </c>
      <c r="T14">
        <f t="shared" si="7"/>
        <v>2.5353816116314726E-2</v>
      </c>
    </row>
    <row r="15" spans="1:21" x14ac:dyDescent="0.2">
      <c r="A15">
        <v>2032</v>
      </c>
      <c r="B15" t="s">
        <v>19</v>
      </c>
      <c r="C15" t="s">
        <v>30</v>
      </c>
      <c r="D15" s="73">
        <v>-4.4748450000000002</v>
      </c>
      <c r="E15" s="73">
        <v>6.474493528</v>
      </c>
      <c r="F15" s="73">
        <v>-3.4533474000000002</v>
      </c>
      <c r="G15" s="73">
        <v>0.20096927000000001</v>
      </c>
      <c r="H15" s="39">
        <v>3.8379775999999997E-2</v>
      </c>
      <c r="K15" s="4">
        <f t="shared" si="11"/>
        <v>29.49026254916145</v>
      </c>
      <c r="L15">
        <v>12</v>
      </c>
      <c r="M15">
        <v>4</v>
      </c>
      <c r="N15">
        <f t="shared" si="8"/>
        <v>2533548.0626803162</v>
      </c>
      <c r="O15">
        <f t="shared" si="9"/>
        <v>0.13671654998495253</v>
      </c>
      <c r="Q15">
        <f t="shared" si="10"/>
        <v>-0.61178537011741496</v>
      </c>
      <c r="R15">
        <f t="shared" si="7"/>
        <v>0.88517041804806362</v>
      </c>
      <c r="S15">
        <f t="shared" si="7"/>
        <v>-0.47212974242750588</v>
      </c>
      <c r="T15">
        <f t="shared" si="7"/>
        <v>2.747582524739442E-2</v>
      </c>
    </row>
    <row r="16" spans="1:21" x14ac:dyDescent="0.2">
      <c r="A16">
        <v>2032</v>
      </c>
      <c r="B16" t="s">
        <v>28</v>
      </c>
      <c r="C16" t="s">
        <v>8</v>
      </c>
      <c r="D16" s="73">
        <v>-4.3891675000000001</v>
      </c>
      <c r="E16" s="73">
        <v>2.561890408</v>
      </c>
      <c r="F16" s="73">
        <v>-3.4421778999999999</v>
      </c>
      <c r="G16" s="73">
        <v>0.20094711000000001</v>
      </c>
      <c r="H16">
        <v>4.8489311E-2</v>
      </c>
      <c r="I16" s="6">
        <v>0.43795000000000001</v>
      </c>
      <c r="K16" s="4">
        <f t="shared" si="11"/>
        <v>29.022637093738219</v>
      </c>
      <c r="L16">
        <v>12</v>
      </c>
      <c r="M16">
        <v>4</v>
      </c>
      <c r="N16">
        <f t="shared" si="8"/>
        <v>2005328.7028744272</v>
      </c>
      <c r="O16">
        <f t="shared" si="9"/>
        <v>0.10821252056799265</v>
      </c>
      <c r="Q16">
        <f t="shared" si="10"/>
        <v>-0.47496287837011486</v>
      </c>
      <c r="R16">
        <f t="shared" si="7"/>
        <v>0.27722861846864305</v>
      </c>
      <c r="S16">
        <f t="shared" si="7"/>
        <v>-0.37248674680243971</v>
      </c>
      <c r="T16">
        <f t="shared" si="7"/>
        <v>2.1744993273953683E-2</v>
      </c>
    </row>
    <row r="17" spans="1:27" x14ac:dyDescent="0.2">
      <c r="A17">
        <v>2032</v>
      </c>
      <c r="B17" t="s">
        <v>28</v>
      </c>
      <c r="C17" t="s">
        <v>30</v>
      </c>
      <c r="D17" s="73">
        <v>-4.4970793999999996</v>
      </c>
      <c r="E17" s="73">
        <v>5.8712035040000004</v>
      </c>
      <c r="F17" s="73">
        <v>-3.5039663000000001</v>
      </c>
      <c r="G17" s="73">
        <v>0.20047624</v>
      </c>
      <c r="H17">
        <v>3.8113046999999997E-2</v>
      </c>
      <c r="I17" s="2"/>
      <c r="K17" s="4">
        <f t="shared" si="11"/>
        <v>29.504210528624235</v>
      </c>
      <c r="L17">
        <v>12</v>
      </c>
      <c r="M17">
        <v>4</v>
      </c>
      <c r="N17">
        <f t="shared" si="8"/>
        <v>2551278.7558261743</v>
      </c>
      <c r="O17">
        <f t="shared" si="9"/>
        <v>0.13767334225246494</v>
      </c>
      <c r="Q17">
        <f t="shared" si="10"/>
        <v>-0.6191279513727096</v>
      </c>
      <c r="R17">
        <f t="shared" si="7"/>
        <v>0.80830820944006343</v>
      </c>
      <c r="S17">
        <f t="shared" si="7"/>
        <v>-0.48240275166100327</v>
      </c>
      <c r="T17">
        <f t="shared" si="7"/>
        <v>2.7600234003007304E-2</v>
      </c>
    </row>
    <row r="18" spans="1:27" x14ac:dyDescent="0.2">
      <c r="A18">
        <v>2032</v>
      </c>
      <c r="B18" t="s">
        <v>29</v>
      </c>
      <c r="C18" t="s">
        <v>8</v>
      </c>
      <c r="D18" s="73">
        <v>-4.4362956999999996</v>
      </c>
      <c r="E18" s="73">
        <v>0.40183565500000001</v>
      </c>
      <c r="F18" s="73">
        <v>-3.4714969999999998</v>
      </c>
      <c r="G18" s="73">
        <v>0.20047451999999999</v>
      </c>
      <c r="H18">
        <v>4.3058836000000003E-2</v>
      </c>
      <c r="I18" s="6">
        <v>0.44217000000000001</v>
      </c>
      <c r="K18" s="4">
        <f>-2*LN(H18/L18) +2*M18 +10</f>
        <v>29.260188938495197</v>
      </c>
      <c r="L18">
        <v>12</v>
      </c>
      <c r="M18">
        <v>4</v>
      </c>
      <c r="N18">
        <f t="shared" si="8"/>
        <v>2258235.8503816668</v>
      </c>
      <c r="O18">
        <f t="shared" si="9"/>
        <v>0.12186001878720767</v>
      </c>
      <c r="Q18">
        <f t="shared" si="10"/>
        <v>-0.5406070773476086</v>
      </c>
      <c r="R18">
        <f t="shared" si="7"/>
        <v>4.8967700467669906E-2</v>
      </c>
      <c r="S18">
        <f t="shared" si="7"/>
        <v>-0.42303668963973506</v>
      </c>
      <c r="T18">
        <f t="shared" si="7"/>
        <v>2.4429828773556438E-2</v>
      </c>
    </row>
    <row r="19" spans="1:27" ht="17" thickBot="1" x14ac:dyDescent="0.25">
      <c r="A19" s="15">
        <v>2032</v>
      </c>
      <c r="B19" s="15" t="s">
        <v>29</v>
      </c>
      <c r="C19" s="15" t="s">
        <v>30</v>
      </c>
      <c r="D19" s="81">
        <v>-4.4097796000000002</v>
      </c>
      <c r="E19" s="81">
        <v>4.7254588E-2</v>
      </c>
      <c r="F19" s="81">
        <v>-3.4132161000000001</v>
      </c>
      <c r="G19" s="81">
        <v>0.20109203</v>
      </c>
      <c r="H19" s="15">
        <v>4.4360802999999997E-2</v>
      </c>
      <c r="I19" s="15"/>
      <c r="J19" s="15"/>
      <c r="K19" s="51">
        <f>-2*LN(H19/L19) +2*M19 +10</f>
        <v>29.20061132911642</v>
      </c>
      <c r="L19" s="15">
        <v>12</v>
      </c>
      <c r="M19" s="15">
        <v>4</v>
      </c>
      <c r="N19" s="15">
        <f t="shared" si="8"/>
        <v>2191957.7770245625</v>
      </c>
      <c r="O19" s="15">
        <f t="shared" si="9"/>
        <v>0.11828348923069053</v>
      </c>
      <c r="Q19">
        <f t="shared" si="10"/>
        <v>-0.52160411782631877</v>
      </c>
      <c r="R19">
        <f t="shared" si="7"/>
        <v>5.5894375507987175E-3</v>
      </c>
      <c r="S19">
        <f t="shared" si="7"/>
        <v>-0.40372710980636956</v>
      </c>
      <c r="T19">
        <f t="shared" si="7"/>
        <v>2.3785866964882697E-2</v>
      </c>
    </row>
    <row r="20" spans="1:27" x14ac:dyDescent="0.2">
      <c r="A20" s="10"/>
      <c r="I20" s="6"/>
      <c r="Q20" t="s">
        <v>39</v>
      </c>
    </row>
    <row r="21" spans="1:27" x14ac:dyDescent="0.2">
      <c r="A21">
        <v>2032</v>
      </c>
      <c r="B21" t="s">
        <v>32</v>
      </c>
      <c r="I21" s="6"/>
      <c r="P21" s="1" t="s">
        <v>5</v>
      </c>
      <c r="Q21" s="11">
        <f>SUM(Q12:Q19)</f>
        <v>-4.438505646780607</v>
      </c>
      <c r="R21" s="11">
        <f t="shared" ref="R21:T21" si="12">SUM(R12:R19)</f>
        <v>2.6467313229171237</v>
      </c>
      <c r="S21" s="11">
        <f t="shared" si="12"/>
        <v>-2.8946335710703326</v>
      </c>
      <c r="T21" s="11">
        <f t="shared" si="12"/>
        <v>0.20061984004249694</v>
      </c>
      <c r="V21" s="4"/>
      <c r="W21" s="4"/>
      <c r="X21" s="4"/>
      <c r="Y21" s="4"/>
      <c r="Z21" s="4"/>
      <c r="AA21" s="4"/>
    </row>
    <row r="22" spans="1:27" x14ac:dyDescent="0.2">
      <c r="A22">
        <v>2032</v>
      </c>
      <c r="B22" t="s">
        <v>13</v>
      </c>
      <c r="C22" t="s">
        <v>8</v>
      </c>
      <c r="D22">
        <v>-3.52488169</v>
      </c>
      <c r="E22">
        <v>4.4555406399999997</v>
      </c>
      <c r="F22">
        <v>-1.35050202</v>
      </c>
      <c r="G22" s="58">
        <v>0.20057701</v>
      </c>
      <c r="H22">
        <v>1.5882908000000001E-2</v>
      </c>
      <c r="I22" s="6">
        <v>0.60826499999999994</v>
      </c>
      <c r="J22" s="4"/>
      <c r="K22" s="4">
        <f>-2*LN(H22/L22) +2*M22</f>
        <v>20.443906516364677</v>
      </c>
      <c r="L22">
        <v>8</v>
      </c>
      <c r="M22">
        <v>4</v>
      </c>
      <c r="N22">
        <f>1/EXP(-0.5*K22)</f>
        <v>27500.3293014827</v>
      </c>
      <c r="O22">
        <f>N22/SUM(N$22:N$24)</f>
        <v>2.0474229869185945E-10</v>
      </c>
      <c r="P22" s="1" t="s">
        <v>6</v>
      </c>
      <c r="Q22" s="11">
        <f>STDEV(D12:D19)</f>
        <v>3.5127363800743917E-2</v>
      </c>
      <c r="R22" s="11">
        <f t="shared" ref="R22:T22" si="13">STDEV(E12:E19)</f>
        <v>3.8667223676975073</v>
      </c>
      <c r="S22" s="11">
        <f t="shared" si="13"/>
        <v>1.6419485220461563</v>
      </c>
      <c r="T22" s="11">
        <f t="shared" si="13"/>
        <v>3.4993429096454623E-4</v>
      </c>
    </row>
    <row r="23" spans="1:27" x14ac:dyDescent="0.2">
      <c r="A23">
        <v>2032</v>
      </c>
      <c r="B23" t="s">
        <v>13</v>
      </c>
      <c r="C23" t="s">
        <v>30</v>
      </c>
      <c r="D23">
        <v>-3.43886695</v>
      </c>
      <c r="E23">
        <v>6.8359859399999996</v>
      </c>
      <c r="F23">
        <v>-1.2346678799999999</v>
      </c>
      <c r="G23" s="58">
        <v>0.20197736999999999</v>
      </c>
      <c r="H23">
        <v>2.0910473999999998E-2</v>
      </c>
      <c r="J23" s="4"/>
      <c r="K23" s="4">
        <f>-2*LN(H23/L23) +2*M23</f>
        <v>19.893893277797467</v>
      </c>
      <c r="L23">
        <v>8</v>
      </c>
      <c r="M23">
        <v>4</v>
      </c>
      <c r="N23">
        <f>1/EXP(-0.5*K23)</f>
        <v>20888.345250574162</v>
      </c>
      <c r="O23">
        <f t="shared" ref="O23:O24" si="14">N23/SUM(N$22:N$24)</f>
        <v>1.5551551312664304E-10</v>
      </c>
      <c r="P23" s="1" t="s">
        <v>27</v>
      </c>
      <c r="Q23" s="11">
        <f>SQRT(EXP(Q22^2)-1)</f>
        <v>3.5138202778732253E-2</v>
      </c>
      <c r="R23" s="11">
        <f t="shared" ref="R23:T23" si="15">SQRT(EXP(R22^2)-1)</f>
        <v>1764.7613960953929</v>
      </c>
      <c r="S23" s="11">
        <f t="shared" si="15"/>
        <v>3.7175606008102666</v>
      </c>
      <c r="T23" s="86">
        <f t="shared" si="15"/>
        <v>3.4993430182562367E-4</v>
      </c>
    </row>
    <row r="24" spans="1:27" ht="17" thickBot="1" x14ac:dyDescent="0.25">
      <c r="A24">
        <v>2032</v>
      </c>
      <c r="B24" s="47" t="s">
        <v>13</v>
      </c>
      <c r="C24" s="47" t="s">
        <v>64</v>
      </c>
      <c r="D24" s="47">
        <v>-4.2730337299999999</v>
      </c>
      <c r="E24" s="47">
        <v>6.4541207800000002</v>
      </c>
      <c r="F24" s="47">
        <v>-2.4758939500000001</v>
      </c>
      <c r="G24" s="57"/>
      <c r="H24" s="48">
        <v>4.4861560999999998E-13</v>
      </c>
      <c r="I24" s="2"/>
      <c r="J24" s="4"/>
      <c r="K24" s="4">
        <f>-2*LN(H24/L24) +2*M24</f>
        <v>65.062444529902834</v>
      </c>
      <c r="L24">
        <v>3</v>
      </c>
      <c r="M24">
        <v>3</v>
      </c>
      <c r="N24">
        <f>1/EXP(-0.5*K24)</f>
        <v>134316794659827.19</v>
      </c>
      <c r="O24">
        <f t="shared" si="14"/>
        <v>0.99999999963974218</v>
      </c>
      <c r="P24" s="1"/>
      <c r="Q24" s="4"/>
      <c r="R24" s="4"/>
      <c r="S24" s="4"/>
      <c r="T24" s="4"/>
      <c r="V24" s="4"/>
      <c r="W24" s="4"/>
      <c r="X24" s="4"/>
      <c r="Y24" s="4"/>
      <c r="Z24" s="4"/>
      <c r="AA24" s="4"/>
    </row>
    <row r="25" spans="1:27" ht="17" thickTop="1" x14ac:dyDescent="0.2">
      <c r="A25">
        <v>2032</v>
      </c>
      <c r="B25" t="s">
        <v>13</v>
      </c>
      <c r="C25" t="s">
        <v>66</v>
      </c>
      <c r="D25">
        <v>-4.4690212999999996</v>
      </c>
      <c r="E25">
        <v>7.2153026000000002</v>
      </c>
      <c r="F25">
        <v>-1.6601163000000001</v>
      </c>
      <c r="H25" s="2">
        <v>3.1140109000000002E-24</v>
      </c>
      <c r="I25" s="106"/>
      <c r="P25" s="1"/>
      <c r="Q25" s="4"/>
      <c r="R25" s="4"/>
      <c r="S25" s="4"/>
      <c r="T25" s="4"/>
    </row>
    <row r="26" spans="1:27" x14ac:dyDescent="0.2">
      <c r="G26" s="55"/>
      <c r="H26" s="55"/>
      <c r="I26" s="106"/>
      <c r="P26" s="1"/>
      <c r="Q26" s="4"/>
      <c r="R26" s="4"/>
      <c r="S26" s="4"/>
      <c r="T26" s="4"/>
    </row>
    <row r="27" spans="1:27" x14ac:dyDescent="0.2">
      <c r="A27">
        <v>2032</v>
      </c>
      <c r="B27" t="s">
        <v>14</v>
      </c>
      <c r="C27" t="s">
        <v>8</v>
      </c>
      <c r="D27">
        <v>-5.4936660799999997</v>
      </c>
      <c r="E27">
        <v>-3.88439785</v>
      </c>
      <c r="F27">
        <v>2.2972872999999998</v>
      </c>
      <c r="G27">
        <v>0.20053081</v>
      </c>
      <c r="H27">
        <v>2.3710829999999999E-2</v>
      </c>
      <c r="I27" s="6">
        <v>0.55881499999999995</v>
      </c>
      <c r="K27" s="4">
        <f>-2*LN(H27/L27) +2*M27</f>
        <v>19.878095901054611</v>
      </c>
      <c r="L27">
        <v>9</v>
      </c>
      <c r="M27">
        <v>4</v>
      </c>
      <c r="N27">
        <f>1/EXP(-0.5*K27)</f>
        <v>20724.004613010104</v>
      </c>
      <c r="O27">
        <f>N27/SUM(N$27:N$29)</f>
        <v>4.9006033455488167E-9</v>
      </c>
      <c r="P27" s="1"/>
      <c r="Q27" s="40"/>
      <c r="R27" s="39"/>
      <c r="S27" s="39"/>
      <c r="T27" s="39"/>
    </row>
    <row r="28" spans="1:27" x14ac:dyDescent="0.2">
      <c r="A28">
        <v>2032</v>
      </c>
      <c r="B28" t="s">
        <v>14</v>
      </c>
      <c r="C28" t="s">
        <v>30</v>
      </c>
      <c r="D28">
        <v>-5.3811189500000003</v>
      </c>
      <c r="E28">
        <v>-3.9242714099999998</v>
      </c>
      <c r="F28">
        <v>2.6093413999999999</v>
      </c>
      <c r="G28">
        <v>0.20002122</v>
      </c>
      <c r="H28">
        <v>2.3593179999999998E-2</v>
      </c>
      <c r="I28" s="106"/>
      <c r="K28" s="4">
        <f>-2*LN(H28/L28) +2*M28</f>
        <v>19.888044338202576</v>
      </c>
      <c r="L28">
        <v>9</v>
      </c>
      <c r="M28">
        <v>4</v>
      </c>
      <c r="N28">
        <f>1/EXP(-0.5*K28)</f>
        <v>20827.347152791543</v>
      </c>
      <c r="O28">
        <f t="shared" ref="O28:O29" si="16">N28/SUM(N$27:N$29)</f>
        <v>4.925040745831602E-9</v>
      </c>
      <c r="Q28" s="40"/>
      <c r="T28" s="39"/>
      <c r="U28" s="39"/>
    </row>
    <row r="29" spans="1:27" ht="17" thickBot="1" x14ac:dyDescent="0.25">
      <c r="A29">
        <v>2032</v>
      </c>
      <c r="B29" s="47" t="s">
        <v>14</v>
      </c>
      <c r="C29" s="47" t="s">
        <v>64</v>
      </c>
      <c r="D29" s="47">
        <v>-6.0300253799999997</v>
      </c>
      <c r="E29" s="47">
        <v>-3.6324296999999999</v>
      </c>
      <c r="F29" s="47">
        <v>3.8059558400000002</v>
      </c>
      <c r="G29" s="47"/>
      <c r="H29" s="48">
        <v>1.4248874999999999E-11</v>
      </c>
      <c r="I29" s="106"/>
      <c r="K29" s="4">
        <f>-2*LN(H29/L29) +2*M29</f>
        <v>58.145910896733852</v>
      </c>
      <c r="L29">
        <v>3</v>
      </c>
      <c r="M29">
        <v>3</v>
      </c>
      <c r="N29">
        <f>1/EXP(-0.5*K29)</f>
        <v>4228867947087.96</v>
      </c>
      <c r="O29">
        <f t="shared" si="16"/>
        <v>0.99999999017435592</v>
      </c>
      <c r="P29" s="40"/>
    </row>
    <row r="30" spans="1:27" ht="17" thickTop="1" x14ac:dyDescent="0.2">
      <c r="A30">
        <v>2032</v>
      </c>
      <c r="B30" t="s">
        <v>14</v>
      </c>
      <c r="C30" t="s">
        <v>66</v>
      </c>
      <c r="D30">
        <v>-6.4754994000000003</v>
      </c>
      <c r="E30">
        <v>-5.1437561000000001</v>
      </c>
      <c r="F30">
        <v>4.0277095000000003</v>
      </c>
      <c r="H30" s="2">
        <v>1.7475775999999999E-23</v>
      </c>
      <c r="I30" s="106"/>
      <c r="P30" s="40"/>
    </row>
    <row r="31" spans="1:27" x14ac:dyDescent="0.2">
      <c r="A31" s="10"/>
      <c r="G31" s="55"/>
      <c r="H31" s="55"/>
      <c r="I31" s="106"/>
      <c r="P31" s="40"/>
    </row>
    <row r="32" spans="1:27" x14ac:dyDescent="0.2">
      <c r="A32">
        <v>2032</v>
      </c>
      <c r="B32" t="s">
        <v>23</v>
      </c>
      <c r="C32" t="s">
        <v>35</v>
      </c>
      <c r="D32">
        <v>-4.3346824000000002</v>
      </c>
      <c r="E32">
        <v>-1.97021</v>
      </c>
      <c r="F32">
        <v>-2.2730109000000001</v>
      </c>
      <c r="H32">
        <v>8.5183046000000004</v>
      </c>
      <c r="I32" s="106"/>
      <c r="K32" s="4">
        <f>-2*LN(H32) +2*M32</f>
        <v>3.7155653391407251</v>
      </c>
      <c r="L32">
        <v>3</v>
      </c>
      <c r="M32">
        <v>4</v>
      </c>
      <c r="N32">
        <f t="shared" ref="N32:N34" si="17">1/EXP(-0.5*K32)</f>
        <v>6.4095090040739127</v>
      </c>
      <c r="O32">
        <f>N32/SUM(N$32:$N$34)</f>
        <v>0.3365774744497278</v>
      </c>
      <c r="P32" s="40"/>
    </row>
    <row r="33" spans="1:20" x14ac:dyDescent="0.2">
      <c r="A33">
        <v>2032</v>
      </c>
      <c r="B33" t="s">
        <v>23</v>
      </c>
      <c r="C33" t="s">
        <v>34</v>
      </c>
      <c r="D33">
        <v>-6.4907010999999999</v>
      </c>
      <c r="E33">
        <v>-4.6675250000000004</v>
      </c>
      <c r="F33">
        <v>-3.2160099</v>
      </c>
      <c r="H33">
        <v>8.7361842000000003</v>
      </c>
      <c r="I33" s="106"/>
      <c r="K33" s="4">
        <f>-2*LN(H33) +2*M33</f>
        <v>3.6650529921098087</v>
      </c>
      <c r="L33">
        <v>3</v>
      </c>
      <c r="M33">
        <v>4</v>
      </c>
      <c r="N33">
        <f t="shared" si="17"/>
        <v>6.2496564613580636</v>
      </c>
      <c r="O33">
        <f>N33/SUM(N$32:$N$34)</f>
        <v>0.32818326436632356</v>
      </c>
      <c r="P33" s="40"/>
    </row>
    <row r="34" spans="1:20" ht="17" thickBot="1" x14ac:dyDescent="0.25">
      <c r="A34" s="47">
        <v>2032</v>
      </c>
      <c r="B34" s="47" t="s">
        <v>23</v>
      </c>
      <c r="C34" s="47" t="s">
        <v>40</v>
      </c>
      <c r="D34" s="47">
        <v>-4.7246126000000004</v>
      </c>
      <c r="E34" s="47">
        <v>-8</v>
      </c>
      <c r="F34" s="47">
        <v>3</v>
      </c>
      <c r="G34" s="47"/>
      <c r="H34" s="47">
        <v>8.5523080999999994</v>
      </c>
      <c r="I34" s="106"/>
      <c r="K34" s="4">
        <f>-2*LN(H34) +2*M34</f>
        <v>3.7075976005315407</v>
      </c>
      <c r="L34">
        <v>3</v>
      </c>
      <c r="M34">
        <v>4</v>
      </c>
      <c r="N34">
        <f t="shared" si="17"/>
        <v>6.3840251537645436</v>
      </c>
      <c r="O34">
        <f>N34/SUM(N$32:$N$34)</f>
        <v>0.3352392611839487</v>
      </c>
      <c r="P34" s="40"/>
    </row>
    <row r="35" spans="1:20" ht="17" thickTop="1" x14ac:dyDescent="0.2">
      <c r="A35">
        <v>2032</v>
      </c>
      <c r="B35" t="s">
        <v>23</v>
      </c>
      <c r="C35" t="s">
        <v>66</v>
      </c>
      <c r="D35">
        <v>-4.3250305300000003</v>
      </c>
      <c r="E35">
        <v>-3.4738783500000001</v>
      </c>
      <c r="F35">
        <v>-0.65241044999999998</v>
      </c>
      <c r="H35">
        <v>8.5658976000000001E-19</v>
      </c>
      <c r="I35" s="55"/>
      <c r="K35" s="4"/>
      <c r="P35" s="40"/>
    </row>
    <row r="36" spans="1:20" x14ac:dyDescent="0.2">
      <c r="I36" s="55"/>
      <c r="K36" s="4"/>
      <c r="P36" s="40"/>
    </row>
    <row r="37" spans="1:20" x14ac:dyDescent="0.2">
      <c r="A37">
        <v>2032</v>
      </c>
      <c r="B37" t="s">
        <v>24</v>
      </c>
      <c r="C37" t="s">
        <v>35</v>
      </c>
      <c r="D37">
        <v>-4.5144266000000002</v>
      </c>
      <c r="E37">
        <v>-3.336735</v>
      </c>
      <c r="F37">
        <v>-1.8359786</v>
      </c>
      <c r="H37">
        <v>8.5185119</v>
      </c>
      <c r="I37" s="55"/>
      <c r="K37" s="4">
        <f>-2*LN(H37) +2*M37</f>
        <v>3.7155166680759146</v>
      </c>
      <c r="L37">
        <v>3</v>
      </c>
      <c r="M37">
        <v>4</v>
      </c>
      <c r="N37">
        <f t="shared" ref="N37:N39" si="18">1/EXP(-0.5*K37)</f>
        <v>6.4093530271577412</v>
      </c>
      <c r="O37">
        <f>N37/SUM(N$37:$N$39)</f>
        <v>0.33396835103354039</v>
      </c>
      <c r="P37" s="40"/>
      <c r="Q37" s="40"/>
      <c r="R37" s="39"/>
      <c r="S37" s="39"/>
      <c r="T37" s="39"/>
    </row>
    <row r="38" spans="1:20" x14ac:dyDescent="0.2">
      <c r="A38">
        <v>2032</v>
      </c>
      <c r="B38" t="s">
        <v>24</v>
      </c>
      <c r="C38" t="s">
        <v>34</v>
      </c>
      <c r="D38">
        <v>-4.1195513000000004</v>
      </c>
      <c r="E38">
        <v>-2.4770778999999998</v>
      </c>
      <c r="F38">
        <v>-2.6957553000000001</v>
      </c>
      <c r="H38">
        <v>8.5579827999999996</v>
      </c>
      <c r="I38" s="55"/>
      <c r="K38" s="4">
        <f>-2*LN(H38) +2*M38</f>
        <v>3.7062709836455445</v>
      </c>
      <c r="L38">
        <v>3</v>
      </c>
      <c r="M38">
        <v>4</v>
      </c>
      <c r="N38">
        <f t="shared" si="18"/>
        <v>6.3797919800848693</v>
      </c>
      <c r="O38">
        <f>N38/SUM(N$37:$N$39)</f>
        <v>0.33242803111296176</v>
      </c>
    </row>
    <row r="39" spans="1:20" ht="17" thickBot="1" x14ac:dyDescent="0.25">
      <c r="A39" s="47">
        <v>2032</v>
      </c>
      <c r="B39" s="47" t="s">
        <v>24</v>
      </c>
      <c r="C39" s="47" t="s">
        <v>40</v>
      </c>
      <c r="D39" s="47">
        <v>-5.1917619000000004</v>
      </c>
      <c r="E39" s="47">
        <v>-8</v>
      </c>
      <c r="F39" s="47">
        <v>-4</v>
      </c>
      <c r="G39" s="47"/>
      <c r="H39" s="47">
        <v>8.5278252999999999</v>
      </c>
      <c r="I39" s="55"/>
      <c r="K39" s="4">
        <f>-2*LN(H39) +2*M39</f>
        <v>3.7133312364920066</v>
      </c>
      <c r="L39">
        <v>3</v>
      </c>
      <c r="M39">
        <v>4</v>
      </c>
      <c r="N39">
        <f t="shared" si="18"/>
        <v>6.4023532509682424</v>
      </c>
      <c r="O39">
        <f>N39/SUM(N$37:$N$39)</f>
        <v>0.33360361785349779</v>
      </c>
    </row>
    <row r="40" spans="1:20" ht="17" thickTop="1" x14ac:dyDescent="0.2">
      <c r="A40">
        <v>2032</v>
      </c>
      <c r="B40" t="s">
        <v>24</v>
      </c>
      <c r="C40" t="s">
        <v>66</v>
      </c>
      <c r="D40">
        <v>-4.7315984000000002</v>
      </c>
      <c r="E40">
        <v>-3.0808632999999999</v>
      </c>
      <c r="F40">
        <v>-1.5022643</v>
      </c>
      <c r="H40">
        <v>3.1139634999999998E-20</v>
      </c>
      <c r="I40" s="55"/>
      <c r="K40" s="4"/>
    </row>
    <row r="41" spans="1:20" x14ac:dyDescent="0.2">
      <c r="I41" s="55"/>
      <c r="K41" s="4"/>
    </row>
    <row r="42" spans="1:20" x14ac:dyDescent="0.2">
      <c r="A42">
        <v>2032</v>
      </c>
      <c r="B42" t="s">
        <v>33</v>
      </c>
      <c r="C42" t="s">
        <v>35</v>
      </c>
      <c r="D42">
        <v>-3.9362289000000001</v>
      </c>
      <c r="E42">
        <v>-7.9500295000000003</v>
      </c>
      <c r="F42">
        <v>2.4364006200000001</v>
      </c>
      <c r="H42">
        <v>8.5357400000000005</v>
      </c>
      <c r="I42" s="55"/>
      <c r="K42" s="4">
        <f>-2*LN(H42) +2*M42</f>
        <v>3.7114758913918591</v>
      </c>
      <c r="L42">
        <v>3</v>
      </c>
      <c r="M42">
        <v>4</v>
      </c>
      <c r="N42">
        <f>1/EXP(-0.5*K42)</f>
        <v>6.3964167176067015</v>
      </c>
      <c r="O42">
        <f>N42/SUM(N$42:N$44)</f>
        <v>0.33557361438097372</v>
      </c>
      <c r="T42" s="4"/>
    </row>
    <row r="43" spans="1:20" x14ac:dyDescent="0.2">
      <c r="A43">
        <v>2032</v>
      </c>
      <c r="B43" t="s">
        <v>33</v>
      </c>
      <c r="C43" t="s">
        <v>34</v>
      </c>
      <c r="D43">
        <v>-3.3505536999999999</v>
      </c>
      <c r="E43">
        <v>-4.6310650000000004</v>
      </c>
      <c r="F43">
        <v>0.64238898</v>
      </c>
      <c r="H43">
        <v>8.6338802999999995</v>
      </c>
      <c r="I43" s="55"/>
      <c r="K43" s="4">
        <f>-2*LN(H43) +2*M43</f>
        <v>3.6886119335142382</v>
      </c>
      <c r="L43">
        <v>3</v>
      </c>
      <c r="M43">
        <v>4</v>
      </c>
      <c r="N43">
        <f t="shared" ref="N43:N44" si="19">1/EXP(-0.5*K43)</f>
        <v>6.3237094024970713</v>
      </c>
      <c r="O43">
        <f>N43/SUM(N$42:N$44)</f>
        <v>0.33175918864849829</v>
      </c>
    </row>
    <row r="44" spans="1:20" ht="17" thickBot="1" x14ac:dyDescent="0.25">
      <c r="A44" s="47">
        <v>2032</v>
      </c>
      <c r="B44" s="47" t="s">
        <v>33</v>
      </c>
      <c r="C44" s="47" t="s">
        <v>40</v>
      </c>
      <c r="D44" s="47">
        <v>-5.2436578999999996</v>
      </c>
      <c r="E44" s="47">
        <v>8</v>
      </c>
      <c r="F44" s="47">
        <v>-4</v>
      </c>
      <c r="G44" s="47"/>
      <c r="H44" s="47">
        <v>8.6103143000000006</v>
      </c>
      <c r="K44" s="4">
        <f>-2*LN(H44) +2*M44</f>
        <v>3.6940783563231543</v>
      </c>
      <c r="L44">
        <v>3</v>
      </c>
      <c r="M44">
        <v>4</v>
      </c>
      <c r="N44">
        <f t="shared" si="19"/>
        <v>6.3410170791493918</v>
      </c>
      <c r="O44">
        <f>N44/SUM(N$42:N$44)</f>
        <v>0.33266719697052793</v>
      </c>
      <c r="Q44" t="s">
        <v>0</v>
      </c>
      <c r="R44" t="s">
        <v>1</v>
      </c>
      <c r="S44" t="s">
        <v>49</v>
      </c>
    </row>
    <row r="45" spans="1:20" ht="17" thickTop="1" x14ac:dyDescent="0.2">
      <c r="A45">
        <v>2032</v>
      </c>
      <c r="B45" t="s">
        <v>33</v>
      </c>
      <c r="C45" t="s">
        <v>66</v>
      </c>
      <c r="D45">
        <v>-4.2456129000000002</v>
      </c>
      <c r="E45">
        <v>1.0323557999999999</v>
      </c>
      <c r="F45">
        <v>-3.9999999000000002</v>
      </c>
      <c r="H45">
        <v>3.1447685000000002E-3</v>
      </c>
      <c r="Q45" s="90">
        <f>$O22*D22+$O23*D23+$O24*D24</f>
        <v>-4.2730337297170955</v>
      </c>
      <c r="R45" s="24">
        <f>$O22*E22+$O23*E23+$O24*E24</f>
        <v>6.4541207796501929</v>
      </c>
      <c r="S45" s="91">
        <f>$O22*F22+$O23*F23+$O24*F24</f>
        <v>-2.4758939495765548</v>
      </c>
    </row>
    <row r="46" spans="1:20" x14ac:dyDescent="0.2">
      <c r="D46" s="4"/>
      <c r="E46" s="4"/>
      <c r="F46" s="4"/>
      <c r="G46" s="4"/>
      <c r="Q46" s="25" t="s">
        <v>36</v>
      </c>
      <c r="R46" s="26"/>
      <c r="S46" s="92"/>
    </row>
    <row r="47" spans="1:20" ht="17" thickBot="1" x14ac:dyDescent="0.25">
      <c r="A47" s="10">
        <v>2030</v>
      </c>
      <c r="C47" t="s">
        <v>83</v>
      </c>
      <c r="G47" s="4"/>
      <c r="Q47" s="25">
        <f>$O27*D27+$O28*D28+$O29*D29</f>
        <v>-6.0300253741756249</v>
      </c>
      <c r="R47" s="26">
        <f>$O27*E27+$O28*E28+$O29*E29</f>
        <v>-3.6324297026721282</v>
      </c>
      <c r="S47" s="92">
        <f>$O27*F27+$O28*F28+$O29*F29</f>
        <v>3.8059558267132392</v>
      </c>
      <c r="T47" s="4"/>
    </row>
    <row r="48" spans="1:20" x14ac:dyDescent="0.2">
      <c r="A48" s="10">
        <v>2030</v>
      </c>
      <c r="C48" s="32" t="s">
        <v>22</v>
      </c>
      <c r="D48" s="33">
        <v>-4.2730337297170955</v>
      </c>
      <c r="E48" s="33">
        <v>6.4541207796501929</v>
      </c>
      <c r="F48" s="33">
        <v>-2.4758939495765548</v>
      </c>
      <c r="G48" s="21"/>
      <c r="H48" s="35">
        <f t="shared" ref="H48:J52" si="20">EXP(D48)</f>
        <v>1.3939430478055626E-2</v>
      </c>
      <c r="I48" s="35">
        <f t="shared" si="20"/>
        <v>635.31489883495465</v>
      </c>
      <c r="J48" s="99">
        <f t="shared" si="20"/>
        <v>8.4087786407041551E-2</v>
      </c>
      <c r="Q48" s="25" t="s">
        <v>46</v>
      </c>
      <c r="R48" s="26"/>
      <c r="S48" s="92"/>
    </row>
    <row r="49" spans="1:20" x14ac:dyDescent="0.2">
      <c r="A49" s="10">
        <v>2030</v>
      </c>
      <c r="C49" s="22" t="s">
        <v>23</v>
      </c>
      <c r="D49" s="18">
        <v>-5.172971567162147</v>
      </c>
      <c r="E49" s="18">
        <v>-4.876845986418612</v>
      </c>
      <c r="F49" s="18">
        <v>-0.81476711178327066</v>
      </c>
      <c r="G49" s="13"/>
      <c r="H49" s="36">
        <f t="shared" si="20"/>
        <v>5.6677018143159843E-3</v>
      </c>
      <c r="I49" s="36">
        <f t="shared" si="20"/>
        <v>7.6210129395509951E-3</v>
      </c>
      <c r="J49" s="100">
        <f t="shared" si="20"/>
        <v>0.4427424248495837</v>
      </c>
      <c r="Q49" s="25">
        <f>$O32*D32+$O33*D33+$O34*D34</f>
        <v>-5.172971567162147</v>
      </c>
      <c r="R49" s="26">
        <f>$O32*E32+$O33*E33+$O34*E34</f>
        <v>-4.876845986418612</v>
      </c>
      <c r="S49" s="92">
        <f>$O32*F32+$O33*F33+$O34*F34</f>
        <v>-0.81476711178327066</v>
      </c>
    </row>
    <row r="50" spans="1:20" x14ac:dyDescent="0.2">
      <c r="A50" s="10">
        <v>2030</v>
      </c>
      <c r="C50" s="22" t="s">
        <v>24</v>
      </c>
      <c r="D50" s="34">
        <v>-4.6091204880657441</v>
      </c>
      <c r="E50" s="34">
        <v>-4.6066429578243131</v>
      </c>
      <c r="F50" s="34">
        <v>-2.8437178437301909</v>
      </c>
      <c r="H50" s="36">
        <f t="shared" si="20"/>
        <v>9.9605749010173526E-3</v>
      </c>
      <c r="I50" s="36">
        <f t="shared" si="20"/>
        <v>9.9852831215999412E-3</v>
      </c>
      <c r="J50" s="100">
        <f t="shared" si="20"/>
        <v>5.8208851759020019E-2</v>
      </c>
      <c r="Q50" s="25" t="s">
        <v>47</v>
      </c>
      <c r="R50" s="27"/>
      <c r="S50" s="94"/>
    </row>
    <row r="51" spans="1:20" x14ac:dyDescent="0.2">
      <c r="A51" s="10">
        <v>2030</v>
      </c>
      <c r="C51" s="22" t="s">
        <v>25</v>
      </c>
      <c r="D51" s="18">
        <v>-4.1768645115044327</v>
      </c>
      <c r="E51" s="18">
        <v>-1.5428809249645994</v>
      </c>
      <c r="F51" s="18">
        <v>-0.29995857894712996</v>
      </c>
      <c r="H51" s="36">
        <f t="shared" si="20"/>
        <v>1.5346551141878073E-2</v>
      </c>
      <c r="I51" s="36">
        <f t="shared" si="20"/>
        <v>0.21376437435869788</v>
      </c>
      <c r="J51" s="100">
        <f t="shared" si="20"/>
        <v>0.74084890678792481</v>
      </c>
      <c r="Q51" s="25">
        <f>$O37*D37+ $O38*D38+$O39*D39</f>
        <v>-4.6091204880657441</v>
      </c>
      <c r="R51" s="26">
        <f t="shared" ref="R51:S51" si="21">$O37*E37+ $O38*E38+$O39*E39</f>
        <v>-4.6066429578243131</v>
      </c>
      <c r="S51" s="92">
        <f t="shared" si="21"/>
        <v>-2.8437178437301909</v>
      </c>
    </row>
    <row r="52" spans="1:20" x14ac:dyDescent="0.2">
      <c r="A52" s="10">
        <v>2030</v>
      </c>
      <c r="C52" s="22" t="s">
        <v>26</v>
      </c>
      <c r="D52" s="18">
        <v>-6.0300253741756249</v>
      </c>
      <c r="E52" s="18">
        <v>-3.6324297026721282</v>
      </c>
      <c r="F52" s="18">
        <v>3.8059558267132392</v>
      </c>
      <c r="H52" s="36">
        <f t="shared" si="20"/>
        <v>2.4054329419672129E-3</v>
      </c>
      <c r="I52" s="36">
        <f t="shared" si="20"/>
        <v>2.6451836169981671E-2</v>
      </c>
      <c r="J52" s="100">
        <f t="shared" si="20"/>
        <v>44.968211395670394</v>
      </c>
      <c r="Q52" s="25" t="s">
        <v>48</v>
      </c>
      <c r="R52" s="27"/>
      <c r="S52" s="94"/>
    </row>
    <row r="53" spans="1:20" ht="17" thickBot="1" x14ac:dyDescent="0.25">
      <c r="A53" s="10">
        <v>2030</v>
      </c>
      <c r="C53" s="22"/>
      <c r="D53" s="17"/>
      <c r="E53" s="17"/>
      <c r="F53" s="17"/>
      <c r="H53" s="37"/>
      <c r="I53" s="37"/>
      <c r="J53" s="101"/>
      <c r="Q53" s="95">
        <f>$O42*D42+$O43*D43+$O44*D44</f>
        <v>-4.1768645115044327</v>
      </c>
      <c r="R53" s="28">
        <f>$O42*E42+$O43*E43+$O44*E44</f>
        <v>-1.5428809249645994</v>
      </c>
      <c r="S53" s="96">
        <f>$O42*F42+$O43*F43+$O44*F44</f>
        <v>-0.29995857894712996</v>
      </c>
      <c r="T53" s="4"/>
    </row>
    <row r="54" spans="1:20" x14ac:dyDescent="0.2">
      <c r="A54" s="10">
        <v>2030</v>
      </c>
      <c r="C54" s="22" t="s">
        <v>5</v>
      </c>
      <c r="D54" s="18">
        <f>AVERAGE(D48:D52)</f>
        <v>-4.8524031341250096</v>
      </c>
      <c r="E54" s="18">
        <f t="shared" ref="E54:F54" si="22">AVERAGE(E48:E52)</f>
        <v>-1.6409357584458921</v>
      </c>
      <c r="F54" s="18">
        <f t="shared" si="22"/>
        <v>-0.52567633146478165</v>
      </c>
      <c r="G54" t="s">
        <v>41</v>
      </c>
      <c r="H54" s="36">
        <f>AVERAGE(H48:H52)</f>
        <v>9.4639382554468493E-3</v>
      </c>
      <c r="I54" s="36">
        <f t="shared" ref="I54:J54" si="23">AVERAGE(I48:I52)</f>
        <v>127.11454426830889</v>
      </c>
      <c r="J54" s="100">
        <f t="shared" si="23"/>
        <v>9.2588198730947919</v>
      </c>
    </row>
    <row r="55" spans="1:20" x14ac:dyDescent="0.2">
      <c r="A55" s="10">
        <v>2030</v>
      </c>
      <c r="C55" s="22" t="s">
        <v>6</v>
      </c>
      <c r="D55" s="18">
        <f>STDEV(D48:D52)</f>
        <v>0.76497811142074501</v>
      </c>
      <c r="E55" s="18">
        <f t="shared" ref="E55:F55" si="24">STDEV(E48:E52)</f>
        <v>4.7109483501513374</v>
      </c>
      <c r="F55" s="18">
        <f t="shared" si="24"/>
        <v>2.6492557609358904</v>
      </c>
      <c r="G55" t="s">
        <v>42</v>
      </c>
      <c r="H55" s="36">
        <f>STDEV(H48:H52)</f>
        <v>5.4570074523806579E-3</v>
      </c>
      <c r="I55" s="36">
        <f t="shared" ref="I55:J55" si="25">STDEV(I48:I52)</f>
        <v>284.09264792126459</v>
      </c>
      <c r="J55" s="100">
        <f t="shared" si="25"/>
        <v>19.964134378287742</v>
      </c>
    </row>
    <row r="56" spans="1:20" ht="17" thickBot="1" x14ac:dyDescent="0.25">
      <c r="A56">
        <v>2030</v>
      </c>
      <c r="C56" s="23" t="s">
        <v>27</v>
      </c>
      <c r="D56" s="19">
        <f>SQRT(EXP(D55^2)-1)</f>
        <v>0.8918154399834991</v>
      </c>
      <c r="E56" s="19">
        <f t="shared" ref="E56:F56" si="26">SQRT(EXP(E55^2)-1)</f>
        <v>65941.098711726139</v>
      </c>
      <c r="F56" s="19">
        <f t="shared" si="26"/>
        <v>33.40916569968504</v>
      </c>
      <c r="G56" s="15" t="s">
        <v>27</v>
      </c>
      <c r="H56" s="38">
        <f>H55/H54</f>
        <v>0.57661063556072412</v>
      </c>
      <c r="I56" s="38">
        <f t="shared" ref="I56:J56" si="27">I55/I54</f>
        <v>2.2349342442011344</v>
      </c>
      <c r="J56" s="102">
        <f t="shared" si="27"/>
        <v>2.1562288339037168</v>
      </c>
    </row>
    <row r="58" spans="1:20" ht="17" thickBot="1" x14ac:dyDescent="0.25">
      <c r="C58" t="s">
        <v>84</v>
      </c>
      <c r="G58" s="4"/>
      <c r="N58" t="s">
        <v>71</v>
      </c>
      <c r="O58" t="s">
        <v>72</v>
      </c>
      <c r="P58" t="s">
        <v>76</v>
      </c>
      <c r="Q58" t="s">
        <v>77</v>
      </c>
    </row>
    <row r="59" spans="1:20" x14ac:dyDescent="0.2">
      <c r="C59" s="32" t="s">
        <v>22</v>
      </c>
      <c r="D59" s="33">
        <v>-4.4690212999999996</v>
      </c>
      <c r="E59" s="33">
        <v>7.2153026000000002</v>
      </c>
      <c r="F59" s="33">
        <v>-1.6601163000000001</v>
      </c>
      <c r="G59" s="97">
        <f>H25</f>
        <v>3.1140109000000002E-24</v>
      </c>
      <c r="H59" s="35">
        <f t="shared" ref="H59:J63" si="28">EXP(D59)</f>
        <v>1.1458524822744454E-2</v>
      </c>
      <c r="I59" s="35">
        <f t="shared" si="28"/>
        <v>1360.085167593691</v>
      </c>
      <c r="J59" s="99">
        <f t="shared" si="28"/>
        <v>0.19011686822396531</v>
      </c>
      <c r="N59" s="71">
        <v>64.888999999999996</v>
      </c>
      <c r="O59" s="64">
        <v>1793.0709999999999</v>
      </c>
      <c r="P59">
        <v>5.8199999999999997E-3</v>
      </c>
      <c r="Q59" s="43">
        <f>(O59/701.7-P59*24)*701.7</f>
        <v>1695.057544</v>
      </c>
    </row>
    <row r="60" spans="1:20" x14ac:dyDescent="0.2">
      <c r="C60" s="22" t="s">
        <v>23</v>
      </c>
      <c r="D60" s="18">
        <v>-4.3250305300000003</v>
      </c>
      <c r="E60" s="18">
        <v>-3.4738783500000001</v>
      </c>
      <c r="F60" s="18">
        <v>-0.65241044999999998</v>
      </c>
      <c r="G60" s="98">
        <f>H35</f>
        <v>8.5658976000000001E-19</v>
      </c>
      <c r="H60" s="36">
        <f t="shared" si="28"/>
        <v>1.3233146082423788E-2</v>
      </c>
      <c r="I60" s="36">
        <f t="shared" si="28"/>
        <v>3.0996581647890424E-2</v>
      </c>
      <c r="J60" s="100">
        <f t="shared" si="28"/>
        <v>0.5207889269138325</v>
      </c>
      <c r="N60" s="30">
        <v>38.863</v>
      </c>
      <c r="O60" s="65">
        <v>2549.1329999999998</v>
      </c>
      <c r="P60">
        <v>3.6799999999999999E-2</v>
      </c>
      <c r="Q60" s="44">
        <f t="shared" ref="Q60:Q63" si="29">(O60/701.7-P60*24)*701.7</f>
        <v>1929.3915599999998</v>
      </c>
    </row>
    <row r="61" spans="1:20" x14ac:dyDescent="0.2">
      <c r="C61" s="22" t="s">
        <v>24</v>
      </c>
      <c r="D61" s="34">
        <v>-4.7315984000000002</v>
      </c>
      <c r="E61" s="34">
        <v>-3.0808632999999999</v>
      </c>
      <c r="F61" s="34">
        <v>-1.5022643</v>
      </c>
      <c r="G61" s="2">
        <f>H40</f>
        <v>3.1139634999999998E-20</v>
      </c>
      <c r="H61" s="36">
        <f t="shared" si="28"/>
        <v>8.8123740777102093E-3</v>
      </c>
      <c r="I61" s="36">
        <f t="shared" si="28"/>
        <v>4.5919597144267472E-2</v>
      </c>
      <c r="J61" s="100">
        <f t="shared" si="28"/>
        <v>0.22262549809556803</v>
      </c>
      <c r="N61" s="30">
        <v>52.253</v>
      </c>
      <c r="O61" s="65">
        <v>3124.1219999999998</v>
      </c>
      <c r="P61">
        <v>6.54E-2</v>
      </c>
      <c r="Q61" s="44">
        <f t="shared" si="29"/>
        <v>2022.73368</v>
      </c>
    </row>
    <row r="62" spans="1:20" x14ac:dyDescent="0.2">
      <c r="C62" s="22" t="s">
        <v>25</v>
      </c>
      <c r="D62" s="108">
        <v>-4.2456129000000002</v>
      </c>
      <c r="E62" s="108">
        <v>1.0323557999999999</v>
      </c>
      <c r="F62" s="108">
        <v>-3.9999999000000002</v>
      </c>
      <c r="G62" s="2">
        <f>H45</f>
        <v>3.1447685000000002E-3</v>
      </c>
      <c r="H62" s="36">
        <f t="shared" si="28"/>
        <v>1.4326949999873056E-2</v>
      </c>
      <c r="I62" s="36">
        <f t="shared" si="28"/>
        <v>2.8076723643683543</v>
      </c>
      <c r="J62" s="100">
        <f t="shared" si="28"/>
        <v>1.8315640720298159E-2</v>
      </c>
      <c r="N62" s="30">
        <v>41.170999999999999</v>
      </c>
      <c r="O62" s="65">
        <v>4362.3029999999999</v>
      </c>
      <c r="P62">
        <v>8.0100000000000005E-2</v>
      </c>
      <c r="Q62" s="44">
        <f t="shared" si="29"/>
        <v>3013.3549199999998</v>
      </c>
    </row>
    <row r="63" spans="1:20" ht="17" thickBot="1" x14ac:dyDescent="0.25">
      <c r="C63" s="22" t="s">
        <v>26</v>
      </c>
      <c r="D63" s="18">
        <v>-6.4754994000000003</v>
      </c>
      <c r="E63" s="18">
        <v>-5.1437561000000001</v>
      </c>
      <c r="F63" s="18">
        <v>4.0277095000000003</v>
      </c>
      <c r="G63" s="2">
        <f>H30</f>
        <v>1.7475775999999999E-23</v>
      </c>
      <c r="H63" s="36">
        <f t="shared" si="28"/>
        <v>1.5407293049728369E-3</v>
      </c>
      <c r="I63" s="36">
        <f t="shared" si="28"/>
        <v>5.8357289143010863E-3</v>
      </c>
      <c r="J63" s="100">
        <f t="shared" si="28"/>
        <v>56.132193100649026</v>
      </c>
      <c r="N63" s="72">
        <v>65.067999999999998</v>
      </c>
      <c r="O63" s="66">
        <v>3854.1590000000001</v>
      </c>
      <c r="P63">
        <v>0.109</v>
      </c>
      <c r="Q63" s="45">
        <f t="shared" si="29"/>
        <v>2018.5118000000002</v>
      </c>
    </row>
    <row r="64" spans="1:20" x14ac:dyDescent="0.2">
      <c r="C64" s="22"/>
      <c r="D64" s="17"/>
      <c r="E64" s="17"/>
      <c r="F64" s="17"/>
      <c r="G64" t="s">
        <v>85</v>
      </c>
      <c r="H64" s="37"/>
      <c r="I64" s="37"/>
      <c r="J64" s="101"/>
      <c r="M64" t="s">
        <v>41</v>
      </c>
      <c r="N64" s="69">
        <f>AVERAGE(N59:N63)</f>
        <v>52.448799999999991</v>
      </c>
      <c r="O64" s="69">
        <f>AVERAGE(O59:O63)</f>
        <v>3136.5575999999996</v>
      </c>
      <c r="Q64" s="69">
        <f>AVERAGE(Q59:Q63)</f>
        <v>2135.8099007999999</v>
      </c>
    </row>
    <row r="65" spans="3:17" x14ac:dyDescent="0.2">
      <c r="C65" s="22" t="s">
        <v>5</v>
      </c>
      <c r="D65" s="18">
        <f>AVERAGE(D59:D61,D63)</f>
        <v>-5.0002874075000001</v>
      </c>
      <c r="E65" s="18">
        <f t="shared" ref="E65:F65" si="30">AVERAGE(E59:E61,E63)</f>
        <v>-1.1207987875000001</v>
      </c>
      <c r="F65" s="18">
        <f t="shared" si="30"/>
        <v>5.3229612500000023E-2</v>
      </c>
      <c r="G65">
        <f>GEOMEAN(G59:G63)</f>
        <v>5.393694383621636E-18</v>
      </c>
      <c r="H65" s="36">
        <f>AVERAGE(H59:H63)</f>
        <v>9.8743448575448686E-3</v>
      </c>
      <c r="I65" s="36">
        <f t="shared" ref="I65:J65" si="31">AVERAGE(I59:I63)</f>
        <v>272.59511837315318</v>
      </c>
      <c r="J65" s="100">
        <f t="shared" si="31"/>
        <v>11.416808006920537</v>
      </c>
      <c r="M65" t="s">
        <v>42</v>
      </c>
      <c r="N65" s="69">
        <f>STDEV(N59:N63)</f>
        <v>12.508035984917868</v>
      </c>
      <c r="O65" s="69">
        <f>STDEV(O59:O63)</f>
        <v>1020.7328377341461</v>
      </c>
      <c r="Q65" s="69">
        <f>STDEV(Q59:Q63)</f>
        <v>508.30638111472894</v>
      </c>
    </row>
    <row r="66" spans="3:17" x14ac:dyDescent="0.2">
      <c r="C66" s="22" t="s">
        <v>6</v>
      </c>
      <c r="D66" s="18">
        <f>STDEV(D59:D61,D63)</f>
        <v>0.9977741449774451</v>
      </c>
      <c r="E66" s="18">
        <f t="shared" ref="E66:F66" si="32">STDEV(E59:E61,E63)</f>
        <v>5.6289018526853507</v>
      </c>
      <c r="F66" s="18">
        <f t="shared" si="32"/>
        <v>2.686356504118049</v>
      </c>
      <c r="G66" t="s">
        <v>42</v>
      </c>
      <c r="H66" s="36">
        <f>STDEV(H59:H63)</f>
        <v>5.1037680810154477E-3</v>
      </c>
      <c r="I66" s="36">
        <f t="shared" ref="I66:J66" si="33">STDEV(I59:I63)</f>
        <v>607.92661079104562</v>
      </c>
      <c r="J66" s="100">
        <f t="shared" si="33"/>
        <v>24.997314056010108</v>
      </c>
      <c r="M66" t="s">
        <v>73</v>
      </c>
      <c r="N66" s="68">
        <f>N65/N64</f>
        <v>0.23848088011389906</v>
      </c>
      <c r="O66" s="68">
        <f>O65/O64</f>
        <v>0.32543092393206685</v>
      </c>
      <c r="Q66" s="68">
        <f>Q65/Q64</f>
        <v>0.23799233299009201</v>
      </c>
    </row>
    <row r="67" spans="3:17" ht="17" thickBot="1" x14ac:dyDescent="0.25">
      <c r="C67" s="23" t="s">
        <v>27</v>
      </c>
      <c r="D67" s="19">
        <f>SQRT(EXP(D66^2)-1)</f>
        <v>1.3062239964271034</v>
      </c>
      <c r="E67" s="84">
        <f t="shared" ref="E67:F67" si="34">SQRT(EXP(E66^2)-1)</f>
        <v>7589437.4820034178</v>
      </c>
      <c r="F67" s="19">
        <f t="shared" si="34"/>
        <v>36.888074655735615</v>
      </c>
      <c r="G67" s="15" t="s">
        <v>27</v>
      </c>
      <c r="H67" s="38">
        <f>H66/H65</f>
        <v>0.51687156511611199</v>
      </c>
      <c r="I67" s="38">
        <f t="shared" ref="I67:J67" si="35">I66/I65</f>
        <v>2.2301448918790245</v>
      </c>
      <c r="J67" s="102">
        <f t="shared" si="35"/>
        <v>2.1895186501215984</v>
      </c>
    </row>
    <row r="68" spans="3:17" ht="17" thickBot="1" x14ac:dyDescent="0.25"/>
    <row r="69" spans="3:17" x14ac:dyDescent="0.2">
      <c r="N69" s="7">
        <f>LN(N59)</f>
        <v>4.1726781178193084</v>
      </c>
      <c r="O69" s="70">
        <f>LN(O59)</f>
        <v>7.4916850712595071</v>
      </c>
    </row>
    <row r="70" spans="3:17" x14ac:dyDescent="0.2">
      <c r="N70" s="10">
        <f t="shared" ref="N70:O73" si="36">LN(N60)</f>
        <v>3.6600426411753788</v>
      </c>
      <c r="O70" s="9">
        <f t="shared" si="36"/>
        <v>7.8435085803393667</v>
      </c>
    </row>
    <row r="71" spans="3:17" x14ac:dyDescent="0.2">
      <c r="N71" s="10">
        <f t="shared" si="36"/>
        <v>3.956097305464612</v>
      </c>
      <c r="O71" s="9">
        <f t="shared" si="36"/>
        <v>8.0469085626938472</v>
      </c>
    </row>
    <row r="72" spans="3:17" x14ac:dyDescent="0.2">
      <c r="N72" s="10">
        <f t="shared" si="36"/>
        <v>3.7177341250180396</v>
      </c>
      <c r="O72" s="9">
        <f t="shared" si="36"/>
        <v>8.3807554078979241</v>
      </c>
    </row>
    <row r="73" spans="3:17" ht="17" thickBot="1" x14ac:dyDescent="0.25">
      <c r="N73" s="14">
        <f t="shared" si="36"/>
        <v>4.1754328769042068</v>
      </c>
      <c r="O73" s="16">
        <f t="shared" si="36"/>
        <v>8.2569081039614041</v>
      </c>
    </row>
    <row r="74" spans="3:17" x14ac:dyDescent="0.2">
      <c r="M74" t="s">
        <v>5</v>
      </c>
      <c r="N74" s="7">
        <f>AVERAGE(N69:N73)</f>
        <v>3.9363970132763093</v>
      </c>
      <c r="O74" s="43">
        <f>AVERAGE(O69:O73)</f>
        <v>8.0039531452304082</v>
      </c>
    </row>
    <row r="75" spans="3:17" x14ac:dyDescent="0.2">
      <c r="M75" t="s">
        <v>6</v>
      </c>
      <c r="N75" s="10">
        <f>STDEV(N69:N73)</f>
        <v>0.24369048178860367</v>
      </c>
      <c r="O75" s="44">
        <f>STDEV(O69:O73)</f>
        <v>0.35212652633689429</v>
      </c>
    </row>
    <row r="76" spans="3:17" ht="17" thickBot="1" x14ac:dyDescent="0.25">
      <c r="M76" t="s">
        <v>27</v>
      </c>
      <c r="N76" s="14">
        <f>SQRT(EXP(N75^2)-1)</f>
        <v>0.24735353618683553</v>
      </c>
      <c r="O76" s="16">
        <f>SQRT(EXP(O75^2)-1)</f>
        <v>0.36332911997146022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A9720-FF66-F245-AD8E-EF447EDFB932}">
  <sheetPr codeName="Sheet2">
    <tabColor theme="5" tint="0.39997558519241921"/>
  </sheetPr>
  <dimension ref="A1:T67"/>
  <sheetViews>
    <sheetView topLeftCell="A53" workbookViewId="0">
      <selection activeCell="D59" sqref="D59"/>
    </sheetView>
  </sheetViews>
  <sheetFormatPr baseColWidth="10" defaultRowHeight="16" x14ac:dyDescent="0.2"/>
  <cols>
    <col min="4" max="4" width="16.1640625" bestFit="1" customWidth="1"/>
    <col min="5" max="5" width="11.33203125" customWidth="1"/>
    <col min="6" max="6" width="10" customWidth="1"/>
    <col min="7" max="7" width="12" customWidth="1"/>
    <col min="9" max="9" width="12.1640625" bestFit="1" customWidth="1"/>
    <col min="11" max="11" width="9.83203125" customWidth="1"/>
    <col min="12" max="12" width="6.1640625" customWidth="1"/>
    <col min="13" max="13" width="13.33203125" bestFit="1" customWidth="1"/>
    <col min="14" max="14" width="12.1640625" bestFit="1" customWidth="1"/>
    <col min="15" max="15" width="11.1640625" customWidth="1"/>
    <col min="16" max="16" width="13.5" bestFit="1" customWidth="1"/>
    <col min="17" max="17" width="12.33203125" bestFit="1" customWidth="1"/>
    <col min="18" max="18" width="12" bestFit="1" customWidth="1"/>
  </cols>
  <sheetData>
    <row r="1" spans="1:20" ht="17" thickBot="1" x14ac:dyDescent="0.25">
      <c r="A1" s="54">
        <v>44981</v>
      </c>
      <c r="B1" t="s">
        <v>12</v>
      </c>
      <c r="C1" t="s">
        <v>10</v>
      </c>
      <c r="D1" t="s">
        <v>0</v>
      </c>
      <c r="E1" s="8" t="s">
        <v>1</v>
      </c>
      <c r="F1" s="8" t="s">
        <v>2</v>
      </c>
      <c r="G1" s="8" t="s">
        <v>7</v>
      </c>
      <c r="H1" s="8" t="s">
        <v>3</v>
      </c>
      <c r="I1" s="8" t="s">
        <v>16</v>
      </c>
      <c r="J1" s="8" t="s">
        <v>9</v>
      </c>
      <c r="K1" s="8" t="s">
        <v>44</v>
      </c>
      <c r="L1" s="8" t="s">
        <v>37</v>
      </c>
      <c r="M1" s="8" t="s">
        <v>38</v>
      </c>
      <c r="N1" s="8" t="s">
        <v>17</v>
      </c>
      <c r="O1" s="8" t="s">
        <v>15</v>
      </c>
      <c r="P1" s="8" t="s">
        <v>60</v>
      </c>
      <c r="Q1" t="s">
        <v>1</v>
      </c>
      <c r="R1" t="s">
        <v>2</v>
      </c>
      <c r="S1" t="s">
        <v>7</v>
      </c>
    </row>
    <row r="2" spans="1:20" x14ac:dyDescent="0.2">
      <c r="A2">
        <v>2001</v>
      </c>
      <c r="B2" t="s">
        <v>12</v>
      </c>
      <c r="C2" t="s">
        <v>56</v>
      </c>
      <c r="D2" s="73">
        <v>-1.0395000000000001</v>
      </c>
      <c r="E2" s="73">
        <v>-0.56879999999999997</v>
      </c>
      <c r="F2" s="73">
        <v>-1.5461</v>
      </c>
      <c r="G2" s="58"/>
      <c r="H2" s="74">
        <v>308.77690000000001</v>
      </c>
      <c r="K2" s="4">
        <f t="shared" ref="K2:K9" si="0">-2*LN(H2/L2) +2*M2</f>
        <v>-0.49542471973010649</v>
      </c>
      <c r="L2">
        <v>12</v>
      </c>
      <c r="M2">
        <v>3</v>
      </c>
      <c r="N2">
        <f t="shared" ref="N2:N9" si="1">1/EXP(-0.5*K2)</f>
        <v>0.78058443840278191</v>
      </c>
      <c r="O2">
        <f>N2/SUM(N$2:N$9)</f>
        <v>6.4189569489925991E-2</v>
      </c>
      <c r="P2" s="43">
        <f>N2/(SUM(N$2:N$5))</f>
        <v>9.9068079480643237E-2</v>
      </c>
      <c r="Q2" s="4">
        <f>$O2*D2+$O3*D3+$O4*D4+$O5*D5+$O6*D6+$O7*D7+$O8*D8+$O9*D9</f>
        <v>2.0326373236206199</v>
      </c>
      <c r="R2" s="4">
        <f t="shared" ref="R2:S2" si="2">$O2*E2+$O3*E3+$O4*E4+$O5*E5+$O6*E6+$O7*E7+$O8*E8+$O9*E9</f>
        <v>2.9283384586219188</v>
      </c>
      <c r="S2" s="4">
        <f t="shared" si="2"/>
        <v>3.0917079416818321</v>
      </c>
      <c r="T2" s="4">
        <v>0.5</v>
      </c>
    </row>
    <row r="3" spans="1:20" x14ac:dyDescent="0.2">
      <c r="A3">
        <v>2001</v>
      </c>
      <c r="B3" t="s">
        <v>12</v>
      </c>
      <c r="C3" t="s">
        <v>57</v>
      </c>
      <c r="D3" s="73">
        <v>3.2887</v>
      </c>
      <c r="E3" s="73">
        <v>4.7691999999999997</v>
      </c>
      <c r="F3" s="73">
        <v>4.3658999999999999</v>
      </c>
      <c r="G3" s="58"/>
      <c r="H3" s="74">
        <v>75.998350000000002</v>
      </c>
      <c r="K3" s="4">
        <f t="shared" si="0"/>
        <v>2.3083900405273239</v>
      </c>
      <c r="L3">
        <v>12</v>
      </c>
      <c r="M3">
        <v>3</v>
      </c>
      <c r="N3">
        <f t="shared" si="1"/>
        <v>3.1714694210894319</v>
      </c>
      <c r="O3">
        <f t="shared" ref="O3:O9" si="3">N3/SUM(N$2:N$9)</f>
        <v>0.26079850785489339</v>
      </c>
      <c r="P3" s="44">
        <f t="shared" ref="P3:P4" si="4">N3/(SUM(N$2:N$5))</f>
        <v>0.40250787643398361</v>
      </c>
    </row>
    <row r="4" spans="1:20" x14ac:dyDescent="0.2">
      <c r="A4">
        <v>2001</v>
      </c>
      <c r="B4" t="s">
        <v>12</v>
      </c>
      <c r="C4" t="s">
        <v>58</v>
      </c>
      <c r="D4" s="73">
        <v>5.4555999999999996</v>
      </c>
      <c r="E4" s="73">
        <v>5.8536960000000002</v>
      </c>
      <c r="F4" s="73">
        <v>6.9297709999999997</v>
      </c>
      <c r="G4" s="58"/>
      <c r="H4" s="74">
        <v>79.136129999999994</v>
      </c>
      <c r="K4" s="4">
        <f t="shared" si="0"/>
        <v>2.2274742314174691</v>
      </c>
      <c r="L4">
        <v>12</v>
      </c>
      <c r="M4">
        <v>3</v>
      </c>
      <c r="N4">
        <f t="shared" si="1"/>
        <v>3.0457193582533293</v>
      </c>
      <c r="O4">
        <f t="shared" si="3"/>
        <v>0.25045774009209115</v>
      </c>
      <c r="P4" s="44">
        <f t="shared" si="4"/>
        <v>0.38654827410674036</v>
      </c>
      <c r="Q4" s="4">
        <f>$P2*D2+$P3*D3+$P4*D4+$P5*D5</f>
        <v>3.2623282483368943</v>
      </c>
      <c r="R4" s="4">
        <f t="shared" ref="R4:S4" si="5">$P2*E2+$P3*E3+$P4*E4+$P5*E5</f>
        <v>4.0006363636338422</v>
      </c>
      <c r="S4" s="4">
        <f t="shared" si="5"/>
        <v>4.4568985105528007</v>
      </c>
    </row>
    <row r="5" spans="1:20" ht="17" thickBot="1" x14ac:dyDescent="0.25">
      <c r="A5">
        <v>2001</v>
      </c>
      <c r="B5" t="s">
        <v>12</v>
      </c>
      <c r="C5" t="s">
        <v>59</v>
      </c>
      <c r="D5" s="73">
        <v>-0.60129999999999995</v>
      </c>
      <c r="E5" s="73">
        <v>-1.1208</v>
      </c>
      <c r="F5" s="73">
        <v>1.5559000000000001</v>
      </c>
      <c r="G5" s="58"/>
      <c r="H5" s="74">
        <v>273.42770000000002</v>
      </c>
      <c r="K5" s="4">
        <f t="shared" si="0"/>
        <v>-0.25226117224333056</v>
      </c>
      <c r="L5">
        <v>12</v>
      </c>
      <c r="M5">
        <v>3</v>
      </c>
      <c r="N5">
        <f t="shared" si="1"/>
        <v>0.88149972763641715</v>
      </c>
      <c r="O5">
        <f t="shared" si="3"/>
        <v>7.2488106652815104E-2</v>
      </c>
      <c r="P5" s="45">
        <f>N5/(SUM(N$2:N$5))</f>
        <v>0.11187576997863286</v>
      </c>
      <c r="Q5" s="4">
        <f>$P6*D6+$P7*D7+$P8*D8+$P9*D9</f>
        <v>-0.23045622837498919</v>
      </c>
      <c r="R5" s="4">
        <f t="shared" ref="R5:S5" si="6">$P6*E6+$P7*E7+$P8*E8+$P9*E9</f>
        <v>0.95490722815984219</v>
      </c>
      <c r="S5" s="4">
        <f t="shared" si="6"/>
        <v>0.57924410905660506</v>
      </c>
    </row>
    <row r="6" spans="1:20" x14ac:dyDescent="0.2">
      <c r="A6">
        <v>2001</v>
      </c>
      <c r="B6" t="s">
        <v>12</v>
      </c>
      <c r="C6" t="s">
        <v>52</v>
      </c>
      <c r="D6" s="73">
        <v>-0.85420205659750703</v>
      </c>
      <c r="E6" s="73">
        <v>1.69993872136103</v>
      </c>
      <c r="F6" s="73">
        <v>-1.0384588966441299</v>
      </c>
      <c r="H6" s="2">
        <v>285.20920000000001</v>
      </c>
      <c r="I6" s="2"/>
      <c r="K6" s="4">
        <f t="shared" si="0"/>
        <v>-0.33663259259275335</v>
      </c>
      <c r="L6">
        <v>12</v>
      </c>
      <c r="M6">
        <v>3</v>
      </c>
      <c r="N6">
        <f t="shared" si="1"/>
        <v>0.84508649467917574</v>
      </c>
      <c r="O6">
        <f t="shared" si="3"/>
        <v>6.9493748025778734E-2</v>
      </c>
      <c r="P6" s="43">
        <f>N6/SUM(N$6:N$9)</f>
        <v>0.19738836764121956</v>
      </c>
    </row>
    <row r="7" spans="1:20" x14ac:dyDescent="0.2">
      <c r="A7">
        <v>2001</v>
      </c>
      <c r="B7" t="s">
        <v>12</v>
      </c>
      <c r="C7" t="s">
        <v>50</v>
      </c>
      <c r="D7" s="73">
        <v>0.99032461907132596</v>
      </c>
      <c r="E7" s="73">
        <v>1.6557236548753</v>
      </c>
      <c r="F7" s="73">
        <v>2.4389649514767799</v>
      </c>
      <c r="H7" s="74">
        <v>120.66630000000001</v>
      </c>
      <c r="K7" s="4">
        <f t="shared" si="0"/>
        <v>1.3837555306179778</v>
      </c>
      <c r="L7">
        <v>12</v>
      </c>
      <c r="M7">
        <v>3</v>
      </c>
      <c r="N7">
        <f t="shared" si="1"/>
        <v>1.9974627802315312</v>
      </c>
      <c r="O7">
        <f t="shared" si="3"/>
        <v>0.16425676663189254</v>
      </c>
      <c r="P7" s="44">
        <f t="shared" ref="P7:P9" si="7">N7/SUM(N$6:N$9)</f>
        <v>0.46655096264871077</v>
      </c>
    </row>
    <row r="8" spans="1:20" x14ac:dyDescent="0.2">
      <c r="A8">
        <v>2001</v>
      </c>
      <c r="B8" t="s">
        <v>12</v>
      </c>
      <c r="C8" t="s">
        <v>51</v>
      </c>
      <c r="D8" s="73">
        <v>-2.5530293036776102</v>
      </c>
      <c r="E8" s="73">
        <v>-4.8672069660386898E-3</v>
      </c>
      <c r="F8" s="73">
        <v>-2.4302625718717499</v>
      </c>
      <c r="H8">
        <v>386.88189999999997</v>
      </c>
      <c r="K8" s="4">
        <f t="shared" si="0"/>
        <v>-0.94642565741981688</v>
      </c>
      <c r="L8">
        <v>12</v>
      </c>
      <c r="M8">
        <v>3</v>
      </c>
      <c r="N8">
        <f t="shared" si="1"/>
        <v>0.62299746532017131</v>
      </c>
      <c r="O8">
        <f t="shared" si="3"/>
        <v>5.1230766493428441E-2</v>
      </c>
      <c r="P8" s="44">
        <f t="shared" si="7"/>
        <v>0.14551463489053926</v>
      </c>
    </row>
    <row r="9" spans="1:20" ht="17" thickBot="1" x14ac:dyDescent="0.25">
      <c r="A9">
        <v>2001</v>
      </c>
      <c r="B9" t="s">
        <v>12</v>
      </c>
      <c r="C9" t="s">
        <v>53</v>
      </c>
      <c r="D9" s="73">
        <v>-0.79970415708050102</v>
      </c>
      <c r="E9" s="73">
        <v>-0.79987031218875204</v>
      </c>
      <c r="F9" s="73">
        <v>-2.03938204445821E-4</v>
      </c>
      <c r="H9" s="2">
        <v>295.45080000000002</v>
      </c>
      <c r="K9" s="4">
        <f t="shared" si="0"/>
        <v>-0.40719135146796503</v>
      </c>
      <c r="L9">
        <v>12</v>
      </c>
      <c r="M9">
        <v>3</v>
      </c>
      <c r="N9">
        <f t="shared" si="1"/>
        <v>0.81579214907609665</v>
      </c>
      <c r="O9">
        <f t="shared" si="3"/>
        <v>6.7084794759174574E-2</v>
      </c>
      <c r="P9" s="45">
        <f t="shared" si="7"/>
        <v>0.19054603481953047</v>
      </c>
    </row>
    <row r="10" spans="1:20" x14ac:dyDescent="0.2">
      <c r="D10" s="39"/>
      <c r="E10" s="39"/>
      <c r="F10" s="39"/>
      <c r="H10" s="2"/>
      <c r="K10" s="4"/>
    </row>
    <row r="11" spans="1:20" x14ac:dyDescent="0.2">
      <c r="A11" s="10"/>
      <c r="H11" s="2"/>
      <c r="K11" s="2"/>
    </row>
    <row r="12" spans="1:20" x14ac:dyDescent="0.2">
      <c r="A12">
        <v>2001</v>
      </c>
      <c r="B12" t="s">
        <v>18</v>
      </c>
      <c r="C12" t="s">
        <v>8</v>
      </c>
      <c r="D12" s="73">
        <v>-2.503422</v>
      </c>
      <c r="E12" s="73">
        <v>2.4054229999999999</v>
      </c>
      <c r="F12" s="73">
        <v>-2.3990819999999999</v>
      </c>
      <c r="G12" s="73">
        <v>0.51200230000000002</v>
      </c>
      <c r="H12">
        <v>385.01010000000002</v>
      </c>
      <c r="I12" s="6">
        <v>0.38530500000000001</v>
      </c>
      <c r="K12" s="4">
        <f t="shared" ref="K12:K19" si="8">-2*LN(H12/L12) +2*M12</f>
        <v>1.0632741641561632</v>
      </c>
      <c r="L12">
        <v>12</v>
      </c>
      <c r="M12">
        <v>4</v>
      </c>
      <c r="N12">
        <f>1/EXP(-0.5*K12)</f>
        <v>1.7017158780970445</v>
      </c>
      <c r="O12">
        <f>N12/SUM(N$12:N$19)</f>
        <v>0.12492943293457606</v>
      </c>
      <c r="Q12">
        <f>$O12*D12</f>
        <v>-0.31275109085594227</v>
      </c>
      <c r="R12">
        <f t="shared" ref="R12:T19" si="9">$O12*E12</f>
        <v>0.30050813135778676</v>
      </c>
      <c r="S12">
        <f t="shared" si="9"/>
        <v>-0.2997159538235486</v>
      </c>
      <c r="T12">
        <f t="shared" si="9"/>
        <v>6.3964157000198696E-2</v>
      </c>
    </row>
    <row r="13" spans="1:20" x14ac:dyDescent="0.2">
      <c r="A13">
        <v>2001</v>
      </c>
      <c r="B13" t="s">
        <v>18</v>
      </c>
      <c r="C13" t="s">
        <v>30</v>
      </c>
      <c r="D13" s="73">
        <v>-2.5775229999999998</v>
      </c>
      <c r="E13" s="73">
        <v>3.4106139999999998</v>
      </c>
      <c r="F13" s="73">
        <v>-2.4502269999999999</v>
      </c>
      <c r="G13" s="73">
        <v>0.66897949999999995</v>
      </c>
      <c r="H13">
        <v>389.53800000000001</v>
      </c>
      <c r="I13" s="6"/>
      <c r="K13" s="4">
        <f t="shared" si="8"/>
        <v>1.0398904565207001</v>
      </c>
      <c r="L13">
        <v>12</v>
      </c>
      <c r="M13">
        <v>4</v>
      </c>
      <c r="N13">
        <f t="shared" ref="N13:N19" si="10">1/EXP(-0.5*K13)</f>
        <v>1.6819355246413208</v>
      </c>
      <c r="O13">
        <f t="shared" ref="O13:O19" si="11">N13/SUM(N$12:N$19)</f>
        <v>0.12347728197784148</v>
      </c>
      <c r="Q13">
        <f t="shared" ref="Q13:Q19" si="12">$O13*D13</f>
        <v>-0.31826553427537191</v>
      </c>
      <c r="R13">
        <f t="shared" si="9"/>
        <v>0.42113334659557383</v>
      </c>
      <c r="S13">
        <f t="shared" si="9"/>
        <v>-0.30254737018872058</v>
      </c>
      <c r="T13">
        <f t="shared" si="9"/>
        <v>8.2603770358895406E-2</v>
      </c>
    </row>
    <row r="14" spans="1:20" x14ac:dyDescent="0.2">
      <c r="A14">
        <v>2001</v>
      </c>
      <c r="B14" t="s">
        <v>19</v>
      </c>
      <c r="C14" t="s">
        <v>8</v>
      </c>
      <c r="D14" s="73">
        <v>-2.4781080000000002</v>
      </c>
      <c r="E14" s="73">
        <v>2.8305959999999999</v>
      </c>
      <c r="F14" s="73">
        <v>-2.4231669999999998</v>
      </c>
      <c r="G14" s="73">
        <v>0.52925820000000001</v>
      </c>
      <c r="H14" s="73">
        <v>382.15170000000001</v>
      </c>
      <c r="I14" s="6">
        <v>0.374915</v>
      </c>
      <c r="K14" s="4">
        <f t="shared" si="8"/>
        <v>1.0781779991880418</v>
      </c>
      <c r="L14">
        <v>12</v>
      </c>
      <c r="M14">
        <v>4</v>
      </c>
      <c r="N14">
        <f t="shared" si="10"/>
        <v>1.7144442910962607</v>
      </c>
      <c r="O14">
        <f t="shared" si="11"/>
        <v>0.12586387412926442</v>
      </c>
      <c r="Q14">
        <f t="shared" si="12"/>
        <v>-0.31190427339072324</v>
      </c>
      <c r="R14">
        <f t="shared" si="9"/>
        <v>0.35626977865479931</v>
      </c>
      <c r="S14">
        <f t="shared" si="9"/>
        <v>-0.30498918628218724</v>
      </c>
      <c r="T14">
        <f t="shared" si="9"/>
        <v>6.6614487466681055E-2</v>
      </c>
    </row>
    <row r="15" spans="1:20" x14ac:dyDescent="0.2">
      <c r="A15">
        <v>2001</v>
      </c>
      <c r="B15" t="s">
        <v>19</v>
      </c>
      <c r="C15" t="s">
        <v>30</v>
      </c>
      <c r="D15" s="73">
        <v>-2.5440239999999998</v>
      </c>
      <c r="E15" s="73">
        <v>1.3782719999999999</v>
      </c>
      <c r="F15" s="73">
        <v>-2.434866</v>
      </c>
      <c r="G15" s="73">
        <v>0.64963729999999997</v>
      </c>
      <c r="H15" s="73">
        <v>386.9436</v>
      </c>
      <c r="I15" s="6"/>
      <c r="K15" s="4">
        <f>-2*LN(H17/L15) +2*M15</f>
        <v>1.0564894997510468</v>
      </c>
      <c r="L15">
        <v>12</v>
      </c>
      <c r="M15">
        <v>4</v>
      </c>
      <c r="N15">
        <f t="shared" si="10"/>
        <v>1.6959528730646301</v>
      </c>
      <c r="O15">
        <f t="shared" si="11"/>
        <v>0.12450634882284775</v>
      </c>
      <c r="Q15">
        <f t="shared" si="12"/>
        <v>-0.3167471395576964</v>
      </c>
      <c r="R15">
        <f t="shared" si="9"/>
        <v>0.17160361440476402</v>
      </c>
      <c r="S15">
        <f t="shared" si="9"/>
        <v>-0.30315627553289198</v>
      </c>
      <c r="T15">
        <f t="shared" si="9"/>
        <v>8.0883968282132984E-2</v>
      </c>
    </row>
    <row r="16" spans="1:20" x14ac:dyDescent="0.2">
      <c r="A16">
        <v>2001</v>
      </c>
      <c r="B16" t="s">
        <v>28</v>
      </c>
      <c r="C16" t="s">
        <v>8</v>
      </c>
      <c r="D16" s="73">
        <v>-2.4446669999999999</v>
      </c>
      <c r="E16" s="73">
        <v>3.6767189999999998</v>
      </c>
      <c r="F16" s="73">
        <v>-2.4128910000000001</v>
      </c>
      <c r="G16" s="73">
        <v>0.52411289999999999</v>
      </c>
      <c r="H16">
        <v>379.7568</v>
      </c>
      <c r="I16" s="6">
        <v>0.37925999999999999</v>
      </c>
      <c r="K16" s="4">
        <f t="shared" si="8"/>
        <v>1.090751203909984</v>
      </c>
      <c r="L16">
        <v>12</v>
      </c>
      <c r="M16">
        <v>4</v>
      </c>
      <c r="N16">
        <f t="shared" si="10"/>
        <v>1.7252562703228245</v>
      </c>
      <c r="O16">
        <f t="shared" si="11"/>
        <v>0.12665762263397104</v>
      </c>
      <c r="Q16">
        <f t="shared" si="12"/>
        <v>-0.30963571035172205</v>
      </c>
      <c r="R16">
        <f t="shared" si="9"/>
        <v>0.46568448763315134</v>
      </c>
      <c r="S16">
        <f t="shared" si="9"/>
        <v>-0.30561103773490506</v>
      </c>
      <c r="T16">
        <f t="shared" si="9"/>
        <v>6.63828939057962E-2</v>
      </c>
    </row>
    <row r="17" spans="1:20" x14ac:dyDescent="0.2">
      <c r="A17">
        <v>2001</v>
      </c>
      <c r="B17" t="s">
        <v>28</v>
      </c>
      <c r="C17" t="s">
        <v>30</v>
      </c>
      <c r="D17" s="73">
        <v>-2.5286689999999998</v>
      </c>
      <c r="E17" s="73">
        <v>3.9787880000000002</v>
      </c>
      <c r="F17" s="73">
        <v>-2.4263249999999998</v>
      </c>
      <c r="G17" s="73">
        <v>0.65121759999999995</v>
      </c>
      <c r="H17">
        <v>386.3184</v>
      </c>
      <c r="I17" s="6"/>
      <c r="K17" s="4">
        <f t="shared" si="8"/>
        <v>1.0564894997510468</v>
      </c>
      <c r="L17">
        <v>12</v>
      </c>
      <c r="M17">
        <v>4</v>
      </c>
      <c r="N17">
        <f t="shared" si="10"/>
        <v>1.6959528730646301</v>
      </c>
      <c r="O17">
        <f t="shared" si="11"/>
        <v>0.12450634882284775</v>
      </c>
      <c r="Q17">
        <f t="shared" si="12"/>
        <v>-0.31483534457152157</v>
      </c>
      <c r="R17">
        <f t="shared" si="9"/>
        <v>0.49538436662016078</v>
      </c>
      <c r="S17">
        <f t="shared" si="9"/>
        <v>-0.30209286680759606</v>
      </c>
      <c r="T17">
        <f t="shared" si="9"/>
        <v>8.1080725665177725E-2</v>
      </c>
    </row>
    <row r="18" spans="1:20" x14ac:dyDescent="0.2">
      <c r="A18">
        <v>2001</v>
      </c>
      <c r="B18" t="s">
        <v>29</v>
      </c>
      <c r="C18" t="s">
        <v>8</v>
      </c>
      <c r="D18" s="73">
        <v>-2.554551</v>
      </c>
      <c r="E18" s="73">
        <v>1.255663</v>
      </c>
      <c r="F18" s="73">
        <v>-2.4134419999999999</v>
      </c>
      <c r="G18" s="73">
        <v>0.52422829999999998</v>
      </c>
      <c r="H18" s="73">
        <v>388.47949999999997</v>
      </c>
      <c r="I18" s="6">
        <v>0.37468499999999999</v>
      </c>
      <c r="J18" s="39"/>
      <c r="K18" s="4">
        <f t="shared" si="8"/>
        <v>1.0453324968505902</v>
      </c>
      <c r="L18">
        <v>12</v>
      </c>
      <c r="M18">
        <v>4</v>
      </c>
      <c r="N18">
        <f t="shared" si="10"/>
        <v>1.6865183372551982</v>
      </c>
      <c r="O18">
        <f t="shared" si="11"/>
        <v>0.12381372367675621</v>
      </c>
      <c r="Q18">
        <f t="shared" si="12"/>
        <v>-0.31628847163218127</v>
      </c>
      <c r="R18">
        <f t="shared" si="9"/>
        <v>0.15546831171312672</v>
      </c>
      <c r="S18">
        <f t="shared" si="9"/>
        <v>-0.29881724089787781</v>
      </c>
      <c r="T18">
        <f t="shared" si="9"/>
        <v>6.4906657879735652E-2</v>
      </c>
    </row>
    <row r="19" spans="1:20" ht="17" thickBot="1" x14ac:dyDescent="0.25">
      <c r="A19" s="14">
        <v>2001</v>
      </c>
      <c r="B19" s="15" t="s">
        <v>29</v>
      </c>
      <c r="C19" s="15" t="s">
        <v>30</v>
      </c>
      <c r="D19" s="81">
        <v>-2.4547780000000001</v>
      </c>
      <c r="E19" s="81">
        <v>2.7974320000000001</v>
      </c>
      <c r="F19" s="81">
        <v>-2.3988619999999998</v>
      </c>
      <c r="G19" s="81">
        <v>0.64756720000000001</v>
      </c>
      <c r="H19" s="15">
        <v>380.99689999999998</v>
      </c>
      <c r="I19" s="50"/>
      <c r="J19" s="15"/>
      <c r="K19" s="51">
        <f t="shared" si="8"/>
        <v>1.084230822354681</v>
      </c>
      <c r="L19" s="15">
        <v>12</v>
      </c>
      <c r="M19" s="15">
        <v>4</v>
      </c>
      <c r="N19" s="15">
        <f t="shared" si="10"/>
        <v>1.7196407645251996</v>
      </c>
      <c r="O19" s="15">
        <f t="shared" si="11"/>
        <v>0.12624536700189537</v>
      </c>
      <c r="Q19">
        <f t="shared" si="12"/>
        <v>-0.30990434951817875</v>
      </c>
      <c r="R19">
        <f t="shared" si="9"/>
        <v>0.35316282950284617</v>
      </c>
      <c r="S19">
        <f t="shared" si="9"/>
        <v>-0.3028452135769007</v>
      </c>
      <c r="T19">
        <f t="shared" si="9"/>
        <v>8.1752358822389778E-2</v>
      </c>
    </row>
    <row r="20" spans="1:20" x14ac:dyDescent="0.2">
      <c r="A20" s="10"/>
      <c r="I20" s="6"/>
    </row>
    <row r="21" spans="1:20" x14ac:dyDescent="0.2">
      <c r="A21" s="10">
        <v>2001</v>
      </c>
      <c r="B21" t="s">
        <v>32</v>
      </c>
      <c r="I21" s="6"/>
      <c r="P21" s="1" t="s">
        <v>5</v>
      </c>
      <c r="Q21" s="11">
        <f t="shared" ref="Q21:T21" si="13">SUM(Q12:Q19)</f>
        <v>-2.5103319141533373</v>
      </c>
      <c r="R21" s="11">
        <f t="shared" si="13"/>
        <v>2.7192148664822091</v>
      </c>
      <c r="S21" s="11">
        <f t="shared" si="13"/>
        <v>-2.4197751448446279</v>
      </c>
      <c r="T21" s="11">
        <f t="shared" si="13"/>
        <v>0.58818901938100743</v>
      </c>
    </row>
    <row r="22" spans="1:20" x14ac:dyDescent="0.2">
      <c r="A22" s="10">
        <v>2001</v>
      </c>
      <c r="B22" t="s">
        <v>13</v>
      </c>
      <c r="C22" t="s">
        <v>8</v>
      </c>
      <c r="D22">
        <v>0.82331290000000001</v>
      </c>
      <c r="E22" s="74">
        <v>5.7433573999999998</v>
      </c>
      <c r="F22" s="39">
        <v>0.3034791</v>
      </c>
      <c r="G22">
        <v>0.201603</v>
      </c>
      <c r="H22">
        <v>403.29169999999999</v>
      </c>
      <c r="I22" s="6">
        <v>0.60663500000000004</v>
      </c>
      <c r="K22" s="4">
        <f>-2*LN(H22/L22) +2*M22</f>
        <v>0.39512891176382681</v>
      </c>
      <c r="L22">
        <v>9</v>
      </c>
      <c r="M22">
        <v>4</v>
      </c>
      <c r="N22">
        <f>1/EXP(-0.5*K22)</f>
        <v>1.2184315975218392</v>
      </c>
      <c r="O22">
        <f>N22/SUM(N$22:N$24)</f>
        <v>8.7911164868668887E-11</v>
      </c>
      <c r="P22" s="1" t="s">
        <v>6</v>
      </c>
      <c r="Q22" s="11">
        <f>STDEV(D12:D19)</f>
        <v>4.8439107381624637E-2</v>
      </c>
      <c r="R22" s="11">
        <f t="shared" ref="R22:T22" si="14">STDEV(E12:E19)</f>
        <v>1.002740615252723</v>
      </c>
      <c r="S22" s="11">
        <f t="shared" si="14"/>
        <v>1.7576226360383189E-2</v>
      </c>
      <c r="T22" s="11">
        <f t="shared" si="14"/>
        <v>7.0987992647256803E-2</v>
      </c>
    </row>
    <row r="23" spans="1:20" x14ac:dyDescent="0.2">
      <c r="A23">
        <v>2001</v>
      </c>
      <c r="B23" t="s">
        <v>13</v>
      </c>
      <c r="C23" t="s">
        <v>30</v>
      </c>
      <c r="D23">
        <v>0.77507479999999995</v>
      </c>
      <c r="E23">
        <v>5.9766453000000004</v>
      </c>
      <c r="F23" s="39">
        <v>0.32366260000000002</v>
      </c>
      <c r="G23">
        <v>0.38875490000000001</v>
      </c>
      <c r="H23">
        <v>377.08049999999997</v>
      </c>
      <c r="I23" s="82"/>
      <c r="K23" s="4">
        <f>-2*LN(H23/L23) +2*M23</f>
        <v>0.52953176966115389</v>
      </c>
      <c r="L23">
        <v>9</v>
      </c>
      <c r="M23">
        <v>4</v>
      </c>
      <c r="N23">
        <f>1/EXP(-0.5*K23)</f>
        <v>1.3031258585323247</v>
      </c>
      <c r="O23">
        <f t="shared" ref="O23:O24" si="15">N23/SUM(N$22:N$24)</f>
        <v>9.4021947909970802E-11</v>
      </c>
      <c r="P23" s="1" t="s">
        <v>27</v>
      </c>
      <c r="Q23" s="11">
        <f t="shared" ref="Q23:T23" si="16">SQRT(EXP(Q22^2)-1)</f>
        <v>4.8467535015856739E-2</v>
      </c>
      <c r="R23" s="11">
        <f t="shared" si="16"/>
        <v>1.316526792571532</v>
      </c>
      <c r="S23" s="11">
        <f t="shared" si="16"/>
        <v>1.7577583876113738E-2</v>
      </c>
      <c r="T23" s="11">
        <f t="shared" si="16"/>
        <v>7.1077518969991593E-2</v>
      </c>
    </row>
    <row r="24" spans="1:20" ht="17" thickBot="1" x14ac:dyDescent="0.25">
      <c r="A24" s="47">
        <v>2001</v>
      </c>
      <c r="B24" s="47" t="s">
        <v>13</v>
      </c>
      <c r="C24" s="47" t="s">
        <v>61</v>
      </c>
      <c r="D24" s="47">
        <v>0.24664030000000001</v>
      </c>
      <c r="E24" s="47">
        <v>4.1664519999999996</v>
      </c>
      <c r="F24" s="47">
        <v>0.1759009</v>
      </c>
      <c r="G24" s="47"/>
      <c r="H24" s="48">
        <v>4.3475800000000004E-9</v>
      </c>
      <c r="I24" s="2"/>
      <c r="K24" s="4">
        <f>-2*LN(H24/L24) +2*M24</f>
        <v>46.704517514314837</v>
      </c>
      <c r="L24">
        <v>3</v>
      </c>
      <c r="M24">
        <v>3</v>
      </c>
      <c r="N24">
        <f>1/EXP(-0.5*K24)</f>
        <v>13859804941.95919</v>
      </c>
      <c r="O24">
        <f t="shared" si="15"/>
        <v>0.99999999981806698</v>
      </c>
      <c r="P24" s="1"/>
      <c r="Q24" s="4"/>
      <c r="R24" s="4"/>
      <c r="S24" s="4"/>
    </row>
    <row r="25" spans="1:20" ht="17" thickTop="1" x14ac:dyDescent="0.2">
      <c r="A25">
        <v>2001</v>
      </c>
      <c r="B25" t="s">
        <v>13</v>
      </c>
      <c r="C25" t="s">
        <v>62</v>
      </c>
      <c r="D25">
        <v>0.30595050000000001</v>
      </c>
      <c r="E25">
        <v>4.3873968300000001</v>
      </c>
      <c r="F25">
        <v>0.25653018999999999</v>
      </c>
      <c r="H25" s="2">
        <v>5.8258160000000001E-18</v>
      </c>
      <c r="I25" s="6"/>
      <c r="K25" s="4"/>
      <c r="P25" s="40"/>
      <c r="Q25" s="73"/>
      <c r="R25" s="73"/>
      <c r="S25" s="73"/>
    </row>
    <row r="26" spans="1:20" x14ac:dyDescent="0.2">
      <c r="P26" s="40"/>
      <c r="Q26" s="73"/>
      <c r="R26" s="73"/>
      <c r="S26" s="73"/>
    </row>
    <row r="27" spans="1:20" x14ac:dyDescent="0.2">
      <c r="A27">
        <v>2001</v>
      </c>
      <c r="B27" t="s">
        <v>14</v>
      </c>
      <c r="C27" t="s">
        <v>8</v>
      </c>
      <c r="D27">
        <v>0.3354355</v>
      </c>
      <c r="E27">
        <v>3.8657370000000002</v>
      </c>
      <c r="F27">
        <v>0.2436094</v>
      </c>
      <c r="G27">
        <v>0.20003770000000001</v>
      </c>
      <c r="H27">
        <v>96.277190000000004</v>
      </c>
      <c r="I27" s="6"/>
      <c r="K27" s="4">
        <f>-2*LN(H27/L27) +2*M27</f>
        <v>3.25998630111122</v>
      </c>
      <c r="L27">
        <v>9</v>
      </c>
      <c r="M27">
        <v>4</v>
      </c>
      <c r="N27">
        <f>1/EXP(-0.5*K27)</f>
        <v>5.1038397599503913</v>
      </c>
      <c r="O27">
        <f>N27/SUM(N$27:N$29)</f>
        <v>1.8184955294109592E-10</v>
      </c>
      <c r="P27" s="40"/>
      <c r="Q27" s="73"/>
      <c r="R27" s="73"/>
      <c r="S27" s="73"/>
    </row>
    <row r="28" spans="1:20" x14ac:dyDescent="0.2">
      <c r="A28">
        <v>2001</v>
      </c>
      <c r="B28" t="s">
        <v>14</v>
      </c>
      <c r="C28" t="s">
        <v>30</v>
      </c>
      <c r="D28">
        <v>0.35688969999999998</v>
      </c>
      <c r="E28">
        <v>4.0898412000000004</v>
      </c>
      <c r="F28">
        <v>0.29763089999999998</v>
      </c>
      <c r="G28">
        <v>0.20073199999999999</v>
      </c>
      <c r="H28">
        <v>93.830520000000007</v>
      </c>
      <c r="I28" s="6"/>
      <c r="K28" s="4">
        <f>-2*LN(H28/L28) +2*M28</f>
        <v>3.3114688022241419</v>
      </c>
      <c r="L28">
        <v>9</v>
      </c>
      <c r="M28">
        <v>4</v>
      </c>
      <c r="N28">
        <f>1/EXP(-0.5*K28)</f>
        <v>5.2369245134557305</v>
      </c>
      <c r="O28">
        <f t="shared" ref="O28:O29" si="17">N28/SUM(N$27:N$29)</f>
        <v>1.8659135598870121E-10</v>
      </c>
      <c r="P28" s="40"/>
    </row>
    <row r="29" spans="1:20" ht="17" thickBot="1" x14ac:dyDescent="0.25">
      <c r="A29" s="47">
        <v>2001</v>
      </c>
      <c r="B29" s="47" t="s">
        <v>14</v>
      </c>
      <c r="C29" s="47" t="s">
        <v>61</v>
      </c>
      <c r="D29" s="47">
        <v>-0.16105810000000001</v>
      </c>
      <c r="E29" s="47">
        <v>4.9848957</v>
      </c>
      <c r="F29" s="47">
        <v>0.14312540000000001</v>
      </c>
      <c r="G29" s="47"/>
      <c r="H29" s="47">
        <v>2.14694E-9</v>
      </c>
      <c r="I29" s="6"/>
      <c r="K29" s="4">
        <f>-2*LN(H29/L29) +2*M29</f>
        <v>48.11566910615899</v>
      </c>
      <c r="L29">
        <v>3</v>
      </c>
      <c r="M29">
        <v>3</v>
      </c>
      <c r="N29">
        <f>1/EXP(-0.5*K29)</f>
        <v>28066276081.102859</v>
      </c>
      <c r="O29">
        <f t="shared" si="17"/>
        <v>0.99999999963155917</v>
      </c>
      <c r="P29" s="40"/>
    </row>
    <row r="30" spans="1:20" ht="17" thickTop="1" x14ac:dyDescent="0.2">
      <c r="A30">
        <v>2001</v>
      </c>
      <c r="B30" t="s">
        <v>14</v>
      </c>
      <c r="C30" t="s">
        <v>62</v>
      </c>
      <c r="D30">
        <v>-0.12347825799999999</v>
      </c>
      <c r="E30">
        <v>5.2635514780000001</v>
      </c>
      <c r="F30">
        <v>2.8654842E-2</v>
      </c>
      <c r="H30">
        <v>9.6359674000000004E-17</v>
      </c>
      <c r="I30" s="6"/>
      <c r="P30" s="40"/>
    </row>
    <row r="31" spans="1:20" x14ac:dyDescent="0.2">
      <c r="I31" s="6"/>
      <c r="P31" s="40"/>
    </row>
    <row r="32" spans="1:20" x14ac:dyDescent="0.2">
      <c r="A32">
        <v>2001</v>
      </c>
      <c r="B32" t="s">
        <v>20</v>
      </c>
      <c r="C32" t="s">
        <v>35</v>
      </c>
      <c r="D32">
        <v>0.34126040000000002</v>
      </c>
      <c r="E32">
        <v>-0.75214579999999998</v>
      </c>
      <c r="F32">
        <v>1.151446</v>
      </c>
      <c r="H32">
        <v>8.5226310000000005</v>
      </c>
      <c r="I32" s="6"/>
      <c r="K32" s="4">
        <f>-2*LN(H32/L32) +2*M32</f>
        <v>3.9117743853595206</v>
      </c>
      <c r="L32">
        <v>3</v>
      </c>
      <c r="M32">
        <v>3</v>
      </c>
      <c r="N32">
        <f>1/EXP(-0.5*K32)</f>
        <v>7.0701888618154429</v>
      </c>
      <c r="O32">
        <f>N32/SUM(N$32:N$34)</f>
        <v>0.44541548937427122</v>
      </c>
      <c r="P32" s="40"/>
    </row>
    <row r="33" spans="1:19" x14ac:dyDescent="0.2">
      <c r="A33">
        <v>2001</v>
      </c>
      <c r="B33" t="s">
        <v>23</v>
      </c>
      <c r="C33" t="s">
        <v>34</v>
      </c>
      <c r="D33">
        <v>-2.3872000999999998</v>
      </c>
      <c r="E33">
        <v>-4.7611195999999998</v>
      </c>
      <c r="F33">
        <v>-3.0730559999999998</v>
      </c>
      <c r="H33">
        <v>13.70806</v>
      </c>
      <c r="I33" s="6"/>
      <c r="K33" s="4">
        <f>-2*LN(H33/L33) +2*M33</f>
        <v>2.9612566153183972</v>
      </c>
      <c r="L33">
        <v>3</v>
      </c>
      <c r="M33">
        <v>3</v>
      </c>
      <c r="N33">
        <f t="shared" ref="N33:N34" si="18">1/EXP(-0.5*K33)</f>
        <v>4.395706669620866</v>
      </c>
      <c r="O33">
        <f t="shared" ref="O33:O34" si="19">N33/SUM(N$32:N$34)</f>
        <v>0.27692553560615685</v>
      </c>
      <c r="P33" s="40"/>
    </row>
    <row r="34" spans="1:19" ht="17" thickBot="1" x14ac:dyDescent="0.25">
      <c r="A34" s="47">
        <v>2001</v>
      </c>
      <c r="B34" s="47" t="s">
        <v>23</v>
      </c>
      <c r="C34" s="47" t="s">
        <v>40</v>
      </c>
      <c r="D34" s="47">
        <v>-0.74923649999999997</v>
      </c>
      <c r="E34" s="47">
        <v>-8</v>
      </c>
      <c r="F34" s="47">
        <v>-4</v>
      </c>
      <c r="G34" s="47"/>
      <c r="H34" s="47">
        <v>13.671849999999999</v>
      </c>
      <c r="I34" s="6"/>
      <c r="K34" s="4">
        <f>-2*LN(H34/L34) +2*M34</f>
        <v>2.9665466284865349</v>
      </c>
      <c r="L34">
        <v>3</v>
      </c>
      <c r="M34">
        <v>3</v>
      </c>
      <c r="N34">
        <f t="shared" si="18"/>
        <v>4.4073487325828618</v>
      </c>
      <c r="O34">
        <f t="shared" si="19"/>
        <v>0.27765897501957187</v>
      </c>
      <c r="P34" s="40"/>
    </row>
    <row r="35" spans="1:19" ht="17" thickTop="1" x14ac:dyDescent="0.2">
      <c r="A35">
        <v>2001</v>
      </c>
      <c r="B35" t="s">
        <v>23</v>
      </c>
      <c r="C35" t="s">
        <v>63</v>
      </c>
      <c r="D35">
        <v>0.53729901999999996</v>
      </c>
      <c r="E35">
        <v>0.27280334000000001</v>
      </c>
      <c r="F35">
        <v>0.38042083999999998</v>
      </c>
      <c r="H35">
        <v>4.1337411000000002E-9</v>
      </c>
      <c r="I35" s="6"/>
      <c r="K35" s="4"/>
    </row>
    <row r="36" spans="1:19" x14ac:dyDescent="0.2">
      <c r="I36" s="6"/>
      <c r="K36" s="4"/>
    </row>
    <row r="37" spans="1:19" x14ac:dyDescent="0.2">
      <c r="A37">
        <v>2001</v>
      </c>
      <c r="B37" t="s">
        <v>21</v>
      </c>
      <c r="C37" t="s">
        <v>35</v>
      </c>
      <c r="D37">
        <v>-0.59566269999999999</v>
      </c>
      <c r="E37">
        <v>-1.1508689999999999</v>
      </c>
      <c r="F37">
        <v>2.2651590000000001</v>
      </c>
      <c r="H37">
        <v>8.5332889999999999</v>
      </c>
      <c r="I37" s="6"/>
      <c r="K37" s="4">
        <f>-2*LN(H37/L37) +2*M37</f>
        <v>3.9092748423533967</v>
      </c>
      <c r="L37">
        <v>3</v>
      </c>
      <c r="M37">
        <v>3</v>
      </c>
      <c r="N37">
        <f>1/EXP(-0.5*K37)</f>
        <v>7.0613582605210024</v>
      </c>
      <c r="O37">
        <f>N37/SUM(N$37:N$39)</f>
        <v>0.40235521597214935</v>
      </c>
      <c r="P37" s="40"/>
      <c r="Q37" s="4"/>
      <c r="R37" s="4"/>
      <c r="S37" s="4"/>
    </row>
    <row r="38" spans="1:19" x14ac:dyDescent="0.2">
      <c r="A38">
        <v>2001</v>
      </c>
      <c r="B38" t="s">
        <v>24</v>
      </c>
      <c r="C38" t="s">
        <v>34</v>
      </c>
      <c r="D38">
        <v>-3.0480801</v>
      </c>
      <c r="E38">
        <v>-3.3092269999999999</v>
      </c>
      <c r="F38">
        <v>-1.9462250000000001</v>
      </c>
      <c r="H38">
        <v>11.41624</v>
      </c>
      <c r="K38" s="4">
        <f t="shared" ref="K38:K39" si="20">-2*LN(H38/L38) +2*M38</f>
        <v>3.3271507711782382</v>
      </c>
      <c r="L38">
        <v>3</v>
      </c>
      <c r="M38">
        <v>3</v>
      </c>
      <c r="N38">
        <f>1/EXP(-0.5*K38)</f>
        <v>5.2781485646380073</v>
      </c>
      <c r="O38">
        <f>N38/SUM(N$37:N$39)</f>
        <v>0.30074817440311052</v>
      </c>
      <c r="Q38" s="4"/>
      <c r="R38" s="4"/>
      <c r="S38" s="4"/>
    </row>
    <row r="39" spans="1:19" ht="17" thickBot="1" x14ac:dyDescent="0.25">
      <c r="A39" s="47">
        <v>2001</v>
      </c>
      <c r="B39" s="47" t="s">
        <v>21</v>
      </c>
      <c r="C39" s="47" t="s">
        <v>40</v>
      </c>
      <c r="D39" s="47">
        <v>-1.6279204</v>
      </c>
      <c r="E39" s="47">
        <v>-8</v>
      </c>
      <c r="F39" s="47">
        <v>-4</v>
      </c>
      <c r="G39" s="47"/>
      <c r="H39" s="47">
        <v>11.56434</v>
      </c>
      <c r="K39" s="4">
        <f t="shared" si="20"/>
        <v>3.301372126710167</v>
      </c>
      <c r="L39">
        <v>3</v>
      </c>
      <c r="M39">
        <v>3</v>
      </c>
      <c r="N39">
        <f>1/EXP(-0.5*K39)</f>
        <v>5.2105533709284755</v>
      </c>
      <c r="O39">
        <f>N39/SUM(N$37:N$39)</f>
        <v>0.29689660962474007</v>
      </c>
      <c r="Q39" s="4"/>
      <c r="R39" s="4"/>
    </row>
    <row r="40" spans="1:19" ht="17" thickTop="1" x14ac:dyDescent="0.2">
      <c r="A40">
        <v>2001</v>
      </c>
      <c r="B40" t="s">
        <v>21</v>
      </c>
      <c r="C40" t="s">
        <v>63</v>
      </c>
      <c r="D40">
        <v>-0.26165471899999998</v>
      </c>
      <c r="E40">
        <v>6.0565935350000002</v>
      </c>
      <c r="F40">
        <v>-4.4137067000000002E-2</v>
      </c>
      <c r="H40">
        <v>1.2400733E-14</v>
      </c>
      <c r="K40" s="4"/>
    </row>
    <row r="42" spans="1:19" x14ac:dyDescent="0.2">
      <c r="A42">
        <v>2001</v>
      </c>
      <c r="B42" t="s">
        <v>33</v>
      </c>
      <c r="C42" t="s">
        <v>35</v>
      </c>
      <c r="D42">
        <v>4.4122540000000002E-2</v>
      </c>
      <c r="E42">
        <v>-0.94899129999999998</v>
      </c>
      <c r="F42">
        <v>1.5299236000000001</v>
      </c>
      <c r="H42">
        <v>8.5232069999999993</v>
      </c>
      <c r="K42" s="4">
        <f>-2*LN(H42/L42) +2*M42</f>
        <v>3.9116392204001404</v>
      </c>
      <c r="L42">
        <v>3</v>
      </c>
      <c r="M42">
        <v>3</v>
      </c>
      <c r="N42">
        <f t="shared" ref="N42:N44" si="21">1/EXP(-0.5*K42)</f>
        <v>7.0697110570660806</v>
      </c>
      <c r="O42">
        <f>N42/SUM(N$42:N$44)</f>
        <v>0.41430340567927376</v>
      </c>
    </row>
    <row r="43" spans="1:19" ht="17" thickBot="1" x14ac:dyDescent="0.25">
      <c r="A43">
        <v>2001</v>
      </c>
      <c r="B43" t="s">
        <v>33</v>
      </c>
      <c r="C43" t="s">
        <v>34</v>
      </c>
      <c r="D43">
        <v>-2.7581760200000001</v>
      </c>
      <c r="E43">
        <v>-3.4443807999999998</v>
      </c>
      <c r="F43">
        <v>-0.24224370000000001</v>
      </c>
      <c r="H43">
        <v>11.821160000000001</v>
      </c>
      <c r="K43" s="4">
        <f>-2*LN(H43/L43) +2*M43</f>
        <v>3.257442285515129</v>
      </c>
      <c r="L43">
        <v>3</v>
      </c>
      <c r="M43">
        <v>3</v>
      </c>
      <c r="N43">
        <f t="shared" si="21"/>
        <v>5.0973517632417629</v>
      </c>
      <c r="O43">
        <f>N43/SUM(N$42:N$44)</f>
        <v>0.29871803506672989</v>
      </c>
      <c r="Q43" t="s">
        <v>0</v>
      </c>
      <c r="R43" t="s">
        <v>1</v>
      </c>
      <c r="S43" s="4" t="s">
        <v>2</v>
      </c>
    </row>
    <row r="44" spans="1:19" ht="17" thickBot="1" x14ac:dyDescent="0.25">
      <c r="A44" s="47">
        <v>2001</v>
      </c>
      <c r="B44" s="47" t="s">
        <v>33</v>
      </c>
      <c r="C44" s="47" t="s">
        <v>40</v>
      </c>
      <c r="D44" s="47">
        <v>-1.1176353999999999</v>
      </c>
      <c r="E44" s="47">
        <v>-8</v>
      </c>
      <c r="F44" s="47">
        <v>-4</v>
      </c>
      <c r="G44" s="47"/>
      <c r="H44" s="47">
        <v>12.304729999999999</v>
      </c>
      <c r="K44" s="4">
        <f>-2*LN(H44/L44) +2*M44</f>
        <v>3.1772570947314089</v>
      </c>
      <c r="L44">
        <v>3</v>
      </c>
      <c r="M44">
        <v>3</v>
      </c>
      <c r="N44">
        <f t="shared" si="21"/>
        <v>4.8970282785207804</v>
      </c>
      <c r="O44">
        <f>N44/SUM(N$42:N$44)</f>
        <v>0.28697855925399623</v>
      </c>
      <c r="Q44" s="90" t="s">
        <v>22</v>
      </c>
      <c r="R44" s="24"/>
      <c r="S44" s="91"/>
    </row>
    <row r="45" spans="1:19" ht="17" thickTop="1" x14ac:dyDescent="0.2">
      <c r="A45">
        <v>2001</v>
      </c>
      <c r="B45" t="s">
        <v>33</v>
      </c>
      <c r="C45" t="s">
        <v>63</v>
      </c>
      <c r="D45">
        <v>0.32773532</v>
      </c>
      <c r="E45">
        <v>-0.49110683999999999</v>
      </c>
      <c r="F45">
        <v>0.46536303000000001</v>
      </c>
      <c r="H45">
        <v>2.7092317999999999E-16</v>
      </c>
      <c r="K45" s="4"/>
      <c r="Q45" s="25">
        <f>$O22*D22+$O23*D23+$O24*D24</f>
        <v>0.24664030010038043</v>
      </c>
      <c r="R45" s="26">
        <f t="shared" ref="R45:S45" si="22">$O22*E22+$O23*E23+$O24*E24</f>
        <v>4.1664520003088255</v>
      </c>
      <c r="S45" s="92">
        <f t="shared" si="22"/>
        <v>0.17590090002510841</v>
      </c>
    </row>
    <row r="46" spans="1:19" x14ac:dyDescent="0.2">
      <c r="A46" s="10"/>
      <c r="D46" s="4"/>
      <c r="E46" s="4"/>
      <c r="F46" s="4"/>
      <c r="G46" s="4"/>
      <c r="Q46" s="25" t="s">
        <v>26</v>
      </c>
      <c r="R46" s="26"/>
      <c r="S46" s="92"/>
    </row>
    <row r="47" spans="1:19" ht="17" thickBot="1" x14ac:dyDescent="0.25">
      <c r="A47" s="10">
        <v>2001</v>
      </c>
      <c r="C47" t="s">
        <v>83</v>
      </c>
      <c r="G47" s="4"/>
      <c r="Q47" s="25">
        <f>$O27*D27+$O28*D28+$O29*D29</f>
        <v>-0.16105809981306829</v>
      </c>
      <c r="R47" s="26">
        <f>$O27*E27+$O28*E28+$O29*E29</f>
        <v>4.9848956996294724</v>
      </c>
      <c r="S47" s="92">
        <f>$O27*F27+$O28*F28+$O29*F29</f>
        <v>0.14312540004710239</v>
      </c>
    </row>
    <row r="48" spans="1:19" x14ac:dyDescent="0.2">
      <c r="A48" s="10">
        <v>2001</v>
      </c>
      <c r="C48" s="32" t="s">
        <v>22</v>
      </c>
      <c r="D48" s="33">
        <v>0.24664030010038043</v>
      </c>
      <c r="E48" s="33">
        <v>4.1664520003088255</v>
      </c>
      <c r="F48" s="33">
        <v>0.17590090002510841</v>
      </c>
      <c r="G48" s="8"/>
      <c r="H48" s="35">
        <f t="shared" ref="H48:J52" si="23">EXP(D48)</f>
        <v>1.2797187152873382</v>
      </c>
      <c r="I48" s="35">
        <f t="shared" si="23"/>
        <v>64.486248550825977</v>
      </c>
      <c r="J48" s="99">
        <f t="shared" si="23"/>
        <v>1.1923198939241548</v>
      </c>
      <c r="Q48" s="25" t="s">
        <v>23</v>
      </c>
      <c r="R48" s="26"/>
      <c r="S48" s="92"/>
    </row>
    <row r="49" spans="1:19" x14ac:dyDescent="0.2">
      <c r="A49" s="10">
        <v>2001</v>
      </c>
      <c r="C49" s="22" t="s">
        <v>23</v>
      </c>
      <c r="D49" s="18">
        <v>-0.71710623685876307</v>
      </c>
      <c r="E49" s="18">
        <v>-3.874764785059349</v>
      </c>
      <c r="F49" s="18">
        <v>-1.4487716952479541</v>
      </c>
      <c r="H49" s="36">
        <f t="shared" si="23"/>
        <v>0.48816284166330276</v>
      </c>
      <c r="I49" s="36">
        <f t="shared" si="23"/>
        <v>2.0759220178223931E-2</v>
      </c>
      <c r="J49" s="100">
        <f t="shared" si="23"/>
        <v>0.23485858891774067</v>
      </c>
      <c r="Q49" s="25">
        <f>$O32*D32+$O33*D33+$O34*D34</f>
        <v>-0.71710623685876307</v>
      </c>
      <c r="R49" s="26">
        <f t="shared" ref="R49:S49" si="24">$O32*E32+$O33*E33+$O34*E34</f>
        <v>-3.874764785059349</v>
      </c>
      <c r="S49" s="92">
        <f t="shared" si="24"/>
        <v>-1.4487716952479541</v>
      </c>
    </row>
    <row r="50" spans="1:19" x14ac:dyDescent="0.2">
      <c r="A50" s="10">
        <v>2001</v>
      </c>
      <c r="C50" s="22" t="s">
        <v>24</v>
      </c>
      <c r="D50" s="34">
        <v>-1.6396965673134547</v>
      </c>
      <c r="E50" s="34">
        <v>-3.8334750009840546</v>
      </c>
      <c r="F50" s="34">
        <v>-0.86151151557039618</v>
      </c>
      <c r="H50" s="36">
        <f t="shared" si="23"/>
        <v>0.19403891110717025</v>
      </c>
      <c r="I50" s="36">
        <f t="shared" si="23"/>
        <v>2.1634305621133245E-2</v>
      </c>
      <c r="J50" s="100">
        <f t="shared" si="23"/>
        <v>0.42252294939289248</v>
      </c>
      <c r="Q50" s="93" t="s">
        <v>24</v>
      </c>
      <c r="R50" s="27"/>
      <c r="S50" s="94"/>
    </row>
    <row r="51" spans="1:19" x14ac:dyDescent="0.2">
      <c r="A51" s="10">
        <v>2001</v>
      </c>
      <c r="C51" s="22" t="s">
        <v>25</v>
      </c>
      <c r="D51" s="18">
        <v>-1.1263741993366172</v>
      </c>
      <c r="E51" s="18">
        <v>-3.7178974661795423</v>
      </c>
      <c r="F51" s="18">
        <v>-0.58642424117818437</v>
      </c>
      <c r="H51" s="36">
        <f t="shared" si="23"/>
        <v>0.32420663655343274</v>
      </c>
      <c r="I51" s="36">
        <f t="shared" si="23"/>
        <v>2.4284974185177392E-2</v>
      </c>
      <c r="J51" s="100">
        <f t="shared" si="23"/>
        <v>0.55631297346931563</v>
      </c>
      <c r="Q51" s="25">
        <f>$O37*D37+ $O38*D38+$O39*D39</f>
        <v>-1.6396965673134547</v>
      </c>
      <c r="R51" s="26">
        <f t="shared" ref="R51:S51" si="25">$O37*E37+ $O38*E38+$O39*E39</f>
        <v>-3.8334750009840546</v>
      </c>
      <c r="S51" s="92">
        <f t="shared" si="25"/>
        <v>-0.86151151557039618</v>
      </c>
    </row>
    <row r="52" spans="1:19" x14ac:dyDescent="0.2">
      <c r="A52" s="10">
        <v>2001</v>
      </c>
      <c r="C52" s="22" t="s">
        <v>26</v>
      </c>
      <c r="D52" s="18">
        <v>-0.16105809981306829</v>
      </c>
      <c r="E52" s="18">
        <v>4.9848956996294724</v>
      </c>
      <c r="F52" s="18">
        <v>0.14312540004710239</v>
      </c>
      <c r="H52" s="36">
        <f t="shared" si="23"/>
        <v>0.85124261263373124</v>
      </c>
      <c r="I52" s="36">
        <f t="shared" si="23"/>
        <v>146.18832673432456</v>
      </c>
      <c r="J52" s="100">
        <f t="shared" si="23"/>
        <v>1.1538744885091616</v>
      </c>
      <c r="Q52" s="93" t="s">
        <v>25</v>
      </c>
      <c r="R52" s="27"/>
      <c r="S52" s="94"/>
    </row>
    <row r="53" spans="1:19" ht="17" thickBot="1" x14ac:dyDescent="0.25">
      <c r="A53" s="10">
        <v>2001</v>
      </c>
      <c r="C53" s="22"/>
      <c r="D53" s="17"/>
      <c r="E53" s="17"/>
      <c r="F53" s="17"/>
      <c r="H53" s="37"/>
      <c r="I53" s="37"/>
      <c r="J53" s="101"/>
      <c r="Q53" s="95">
        <f>$O42*D42+$O43*D43+$O44*D44</f>
        <v>-1.1263741993366172</v>
      </c>
      <c r="R53" s="28">
        <f>$O42*E42+$O43*E43+$O44*E44</f>
        <v>-3.7178974661795423</v>
      </c>
      <c r="S53" s="96">
        <f>$O42*F42+$O43*F43+$O44*F44</f>
        <v>-0.58642424117818437</v>
      </c>
    </row>
    <row r="54" spans="1:19" x14ac:dyDescent="0.2">
      <c r="A54" s="10">
        <v>2001</v>
      </c>
      <c r="C54" s="22" t="s">
        <v>5</v>
      </c>
      <c r="D54" s="18">
        <f>AVERAGE(D48:D52)</f>
        <v>-0.67951896064430461</v>
      </c>
      <c r="E54" s="18">
        <f t="shared" ref="E54:F54" si="26">AVERAGE(E48:E52)</f>
        <v>-0.45495791045692968</v>
      </c>
      <c r="F54" s="18">
        <f t="shared" si="26"/>
        <v>-0.51553623038486474</v>
      </c>
      <c r="H54" s="36">
        <f>AVERAGE(H48:H52)</f>
        <v>0.6274739434489951</v>
      </c>
      <c r="I54" s="36">
        <f t="shared" ref="I54:J54" si="27">AVERAGE(I48:I52)</f>
        <v>42.148250757027014</v>
      </c>
      <c r="J54" s="100">
        <f t="shared" si="27"/>
        <v>0.71197777884265301</v>
      </c>
    </row>
    <row r="55" spans="1:19" x14ac:dyDescent="0.2">
      <c r="A55" s="10">
        <v>2001</v>
      </c>
      <c r="C55" s="22" t="s">
        <v>6</v>
      </c>
      <c r="D55" s="18">
        <f>STDEV(D48:D52)</f>
        <v>0.7499343445438893</v>
      </c>
      <c r="E55" s="18">
        <f t="shared" ref="E55:F55" si="28">STDEV(E48:E52)</f>
        <v>4.6017841158988304</v>
      </c>
      <c r="F55" s="18">
        <f t="shared" si="28"/>
        <v>0.69057455962852876</v>
      </c>
      <c r="G55" t="s">
        <v>42</v>
      </c>
      <c r="H55" s="36">
        <f>STDEV(H48:H52)</f>
        <v>0.44009664548617877</v>
      </c>
      <c r="I55" s="36">
        <f t="shared" ref="I55:J55" si="29">STDEV(I48:I52)</f>
        <v>64.511877598049281</v>
      </c>
      <c r="J55" s="100">
        <f t="shared" si="29"/>
        <v>0.43636555800537535</v>
      </c>
    </row>
    <row r="56" spans="1:19" ht="17" thickBot="1" x14ac:dyDescent="0.25">
      <c r="A56">
        <v>2001</v>
      </c>
      <c r="C56" s="23" t="s">
        <v>27</v>
      </c>
      <c r="D56" s="42">
        <f>SQRT(EXP(D55^2)-1)</f>
        <v>0.86883935780140686</v>
      </c>
      <c r="E56" s="42">
        <f t="shared" ref="E56:F56" si="30">SQRT(EXP(E55^2)-1)</f>
        <v>39664.367690022824</v>
      </c>
      <c r="F56" s="42">
        <f t="shared" si="30"/>
        <v>0.78170417013650861</v>
      </c>
      <c r="G56" s="15" t="s">
        <v>27</v>
      </c>
      <c r="H56" s="38">
        <f>H55/H54</f>
        <v>0.70137836013895372</v>
      </c>
      <c r="I56" s="38">
        <f t="shared" ref="I56:J56" si="31">I55/I54</f>
        <v>1.5305944241895679</v>
      </c>
      <c r="J56" s="102">
        <f t="shared" si="31"/>
        <v>0.61289210277700545</v>
      </c>
    </row>
    <row r="58" spans="1:19" ht="17" thickBot="1" x14ac:dyDescent="0.25">
      <c r="C58" t="s">
        <v>84</v>
      </c>
      <c r="G58" s="4"/>
      <c r="N58" t="s">
        <v>71</v>
      </c>
      <c r="O58" t="s">
        <v>72</v>
      </c>
      <c r="P58" t="s">
        <v>76</v>
      </c>
      <c r="Q58" t="s">
        <v>77</v>
      </c>
    </row>
    <row r="59" spans="1:19" x14ac:dyDescent="0.2">
      <c r="C59" s="32" t="s">
        <v>22</v>
      </c>
      <c r="D59" s="33">
        <v>0.30595050000000001</v>
      </c>
      <c r="E59" s="33">
        <v>4.3873968300000001</v>
      </c>
      <c r="F59" s="33">
        <v>0.25653018999999999</v>
      </c>
      <c r="G59" s="97">
        <f>H25</f>
        <v>5.8258160000000001E-18</v>
      </c>
      <c r="H59" s="35">
        <f t="shared" ref="H59:J63" si="32">EXP(D59)</f>
        <v>1.3579150880873889</v>
      </c>
      <c r="I59" s="35">
        <f t="shared" si="32"/>
        <v>80.430771253725737</v>
      </c>
      <c r="J59" s="99">
        <f t="shared" si="32"/>
        <v>1.2924377839073946</v>
      </c>
      <c r="N59" s="29">
        <v>95.478999999999999</v>
      </c>
      <c r="O59" s="64">
        <v>69344.846999999994</v>
      </c>
      <c r="P59">
        <v>5.8500000000000003E-2</v>
      </c>
      <c r="Q59" s="43">
        <f>(O59/701.7-P59*24)*701.7</f>
        <v>68359.660199999998</v>
      </c>
    </row>
    <row r="60" spans="1:19" x14ac:dyDescent="0.2">
      <c r="C60" s="22" t="s">
        <v>23</v>
      </c>
      <c r="D60" s="18">
        <v>0.53729901999999996</v>
      </c>
      <c r="E60" s="18">
        <v>0.27280334000000001</v>
      </c>
      <c r="F60" s="18">
        <v>0.38042083999999998</v>
      </c>
      <c r="G60" s="98">
        <f>H35</f>
        <v>4.1337411000000002E-9</v>
      </c>
      <c r="H60" s="36">
        <f t="shared" si="32"/>
        <v>1.711378215724936</v>
      </c>
      <c r="I60" s="36">
        <f t="shared" si="32"/>
        <v>1.3136418786085746</v>
      </c>
      <c r="J60" s="100">
        <f t="shared" si="32"/>
        <v>1.4629001067889194</v>
      </c>
      <c r="N60" s="30">
        <v>82.617000000000004</v>
      </c>
      <c r="O60" s="65">
        <v>91002.553</v>
      </c>
      <c r="P60">
        <v>7.0000000000000007E-2</v>
      </c>
      <c r="Q60" s="44">
        <f t="shared" ref="Q60:Q63" si="33">(O60/701.7-P60*24)*701.7</f>
        <v>89823.697</v>
      </c>
    </row>
    <row r="61" spans="1:19" x14ac:dyDescent="0.2">
      <c r="C61" s="22" t="s">
        <v>24</v>
      </c>
      <c r="D61" s="34">
        <v>-0.26165471899999998</v>
      </c>
      <c r="E61" s="34">
        <v>6.0565935350000002</v>
      </c>
      <c r="F61" s="34">
        <v>-4.4137067000000002E-2</v>
      </c>
      <c r="G61" s="2">
        <f>H40</f>
        <v>1.2400733E-14</v>
      </c>
      <c r="H61" s="36">
        <f t="shared" si="32"/>
        <v>0.76977676711878784</v>
      </c>
      <c r="I61" s="36">
        <f t="shared" si="32"/>
        <v>426.91867354208313</v>
      </c>
      <c r="J61" s="100">
        <f t="shared" si="32"/>
        <v>0.95682279965386741</v>
      </c>
      <c r="N61" s="30">
        <v>72.53</v>
      </c>
      <c r="O61" s="65">
        <v>40005.402000000002</v>
      </c>
      <c r="P61">
        <v>0.10100000000000001</v>
      </c>
      <c r="Q61" s="44">
        <f t="shared" si="33"/>
        <v>38304.481200000002</v>
      </c>
    </row>
    <row r="62" spans="1:19" x14ac:dyDescent="0.2">
      <c r="C62" s="22" t="s">
        <v>25</v>
      </c>
      <c r="D62" s="18">
        <v>0.32773532</v>
      </c>
      <c r="E62" s="18">
        <v>-0.49110683999999999</v>
      </c>
      <c r="F62" s="18">
        <v>0.46536303000000001</v>
      </c>
      <c r="G62" s="2">
        <f>H45</f>
        <v>2.7092317999999999E-16</v>
      </c>
      <c r="H62" s="36">
        <f t="shared" si="32"/>
        <v>1.387821595053075</v>
      </c>
      <c r="I62" s="36">
        <f t="shared" si="32"/>
        <v>0.61194868991056395</v>
      </c>
      <c r="J62" s="100">
        <f t="shared" si="32"/>
        <v>1.5925922427171852</v>
      </c>
      <c r="N62" s="30">
        <v>56.241</v>
      </c>
      <c r="O62" s="65">
        <v>63277.618999999999</v>
      </c>
      <c r="P62">
        <v>0.13400000000000001</v>
      </c>
      <c r="Q62" s="44">
        <f t="shared" si="33"/>
        <v>61020.951800000003</v>
      </c>
    </row>
    <row r="63" spans="1:19" ht="17" thickBot="1" x14ac:dyDescent="0.25">
      <c r="C63" s="22" t="s">
        <v>26</v>
      </c>
      <c r="D63" s="18">
        <v>-0.12347825799999999</v>
      </c>
      <c r="E63" s="18">
        <v>5.2635514780000001</v>
      </c>
      <c r="F63" s="18">
        <v>2.8654842E-2</v>
      </c>
      <c r="G63" s="2">
        <f>H30</f>
        <v>9.6359674000000004E-17</v>
      </c>
      <c r="H63" s="36">
        <f t="shared" si="32"/>
        <v>0.8838408575031016</v>
      </c>
      <c r="I63" s="36">
        <f t="shared" si="32"/>
        <v>193.16630040143784</v>
      </c>
      <c r="J63" s="100">
        <f t="shared" si="32"/>
        <v>1.0290693416536545</v>
      </c>
      <c r="N63" s="31">
        <v>65.593999999999994</v>
      </c>
      <c r="O63" s="66">
        <v>38933.427000000003</v>
      </c>
      <c r="P63">
        <v>0.14599999999999999</v>
      </c>
      <c r="Q63" s="45">
        <f t="shared" si="33"/>
        <v>36474.6702</v>
      </c>
    </row>
    <row r="64" spans="1:19" x14ac:dyDescent="0.2">
      <c r="C64" s="22"/>
      <c r="D64" s="17"/>
      <c r="E64" s="17"/>
      <c r="F64" s="17"/>
      <c r="G64" t="s">
        <v>85</v>
      </c>
      <c r="H64" s="37"/>
      <c r="I64" s="37"/>
      <c r="J64" s="101"/>
      <c r="M64" t="s">
        <v>41</v>
      </c>
      <c r="N64" s="69">
        <f>AVERAGE(N59:N63)</f>
        <v>74.492199999999997</v>
      </c>
      <c r="O64" s="69">
        <f>AVERAGE(O59:O63)</f>
        <v>60512.7696</v>
      </c>
      <c r="Q64" s="69">
        <f>AVERAGE(Q59:Q63)</f>
        <v>58796.692080000008</v>
      </c>
    </row>
    <row r="65" spans="3:17" x14ac:dyDescent="0.2">
      <c r="C65" s="22" t="s">
        <v>5</v>
      </c>
      <c r="D65" s="18">
        <f>AVERAGE(D59:D63)</f>
        <v>0.1571703726</v>
      </c>
      <c r="E65" s="18">
        <f t="shared" ref="E65:F65" si="34">AVERAGE(E59:E63)</f>
        <v>3.0978476686</v>
      </c>
      <c r="F65" s="18">
        <f t="shared" si="34"/>
        <v>0.21736636699999998</v>
      </c>
      <c r="G65">
        <f>GEOMEAN(G59:G63)</f>
        <v>6.0031303840203398E-15</v>
      </c>
      <c r="H65" s="36">
        <f>AVERAGE(H59:H63)</f>
        <v>1.2221465046974578</v>
      </c>
      <c r="I65" s="36">
        <f t="shared" ref="I65:J65" si="35">AVERAGE(I59:I63)</f>
        <v>140.48826715315317</v>
      </c>
      <c r="J65" s="100">
        <f t="shared" si="35"/>
        <v>1.2667644549442041</v>
      </c>
      <c r="M65" t="s">
        <v>42</v>
      </c>
      <c r="N65" s="69">
        <f>STDEV(N59:N63)</f>
        <v>15.187105079639124</v>
      </c>
      <c r="O65" s="69">
        <f>STDEV(O59:O63)</f>
        <v>21803.079072191205</v>
      </c>
      <c r="Q65" s="69">
        <f>STDEV(Q59:Q63)</f>
        <v>22233.286376700147</v>
      </c>
    </row>
    <row r="66" spans="3:17" x14ac:dyDescent="0.2">
      <c r="C66" s="22" t="s">
        <v>6</v>
      </c>
      <c r="D66" s="18">
        <f>STDEV(D59:D63)</f>
        <v>0.33537435328908283</v>
      </c>
      <c r="E66" s="18">
        <f t="shared" ref="E66:F66" si="36">STDEV(E59:E63)</f>
        <v>2.9987020965332443</v>
      </c>
      <c r="F66" s="18">
        <f t="shared" si="36"/>
        <v>0.22001079332503024</v>
      </c>
      <c r="G66" t="s">
        <v>42</v>
      </c>
      <c r="H66" s="36">
        <f>STDEV(H59:H63)</f>
        <v>0.38868949730971453</v>
      </c>
      <c r="I66" s="36">
        <f t="shared" ref="I66:J66" si="37">STDEV(I59:I63)</f>
        <v>178.43711531789361</v>
      </c>
      <c r="J66" s="100">
        <f t="shared" si="37"/>
        <v>0.27288040310544454</v>
      </c>
      <c r="M66" t="s">
        <v>73</v>
      </c>
      <c r="N66" s="68">
        <f>N65/N64</f>
        <v>0.20387510477122606</v>
      </c>
      <c r="O66" s="68">
        <f>O65/O64</f>
        <v>0.36030542340589228</v>
      </c>
      <c r="Q66" s="68">
        <f>Q65/Q64</f>
        <v>0.37813838823532919</v>
      </c>
    </row>
    <row r="67" spans="3:17" ht="17" thickBot="1" x14ac:dyDescent="0.25">
      <c r="C67" s="23" t="s">
        <v>27</v>
      </c>
      <c r="D67" s="19">
        <f>SQRT(EXP(D66^2)-1)</f>
        <v>0.34502949324291338</v>
      </c>
      <c r="E67" s="19">
        <f t="shared" ref="E67:F67" si="38">SQRT(EXP(E66^2)-1)</f>
        <v>89.661811337360504</v>
      </c>
      <c r="F67" s="19">
        <f t="shared" si="38"/>
        <v>0.22270022953858443</v>
      </c>
      <c r="G67" s="15" t="s">
        <v>27</v>
      </c>
      <c r="H67" s="38">
        <f>H66/H65</f>
        <v>0.31803838231811216</v>
      </c>
      <c r="I67" s="38">
        <f t="shared" ref="I67:J67" si="39">I66/I65</f>
        <v>1.2701211206724512</v>
      </c>
      <c r="J67" s="102">
        <f t="shared" si="39"/>
        <v>0.21541526685595533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B1042-9CFD-A443-A43D-B6E2A249CA95}">
  <sheetPr codeName="Sheet3">
    <tabColor theme="5" tint="0.39997558519241921"/>
  </sheetPr>
  <dimension ref="A1:T67"/>
  <sheetViews>
    <sheetView topLeftCell="A36" workbookViewId="0">
      <selection activeCell="G59" sqref="G59:G65"/>
    </sheetView>
  </sheetViews>
  <sheetFormatPr baseColWidth="10" defaultRowHeight="16" x14ac:dyDescent="0.2"/>
  <cols>
    <col min="4" max="4" width="16.1640625" bestFit="1" customWidth="1"/>
    <col min="5" max="5" width="11.33203125" customWidth="1"/>
    <col min="6" max="6" width="10" customWidth="1"/>
    <col min="7" max="7" width="12" customWidth="1"/>
    <col min="9" max="9" width="12.1640625" bestFit="1" customWidth="1"/>
    <col min="11" max="11" width="9.83203125" customWidth="1"/>
    <col min="12" max="12" width="6.1640625" customWidth="1"/>
    <col min="13" max="13" width="13.33203125" bestFit="1" customWidth="1"/>
    <col min="14" max="14" width="12.1640625" bestFit="1" customWidth="1"/>
    <col min="15" max="15" width="11.1640625" customWidth="1"/>
    <col min="16" max="16" width="13.5" bestFit="1" customWidth="1"/>
    <col min="17" max="17" width="12.33203125" bestFit="1" customWidth="1"/>
    <col min="18" max="18" width="12" bestFit="1" customWidth="1"/>
  </cols>
  <sheetData>
    <row r="1" spans="1:20" ht="17" thickBot="1" x14ac:dyDescent="0.25">
      <c r="A1" s="54">
        <v>44981</v>
      </c>
      <c r="B1" t="s">
        <v>12</v>
      </c>
      <c r="C1" t="s">
        <v>10</v>
      </c>
      <c r="D1" t="s">
        <v>0</v>
      </c>
      <c r="E1" s="8" t="s">
        <v>1</v>
      </c>
      <c r="F1" s="8" t="s">
        <v>2</v>
      </c>
      <c r="G1" s="8" t="s">
        <v>7</v>
      </c>
      <c r="H1" s="8" t="s">
        <v>3</v>
      </c>
      <c r="I1" s="8" t="s">
        <v>16</v>
      </c>
      <c r="J1" s="8" t="s">
        <v>9</v>
      </c>
      <c r="K1" s="8" t="s">
        <v>44</v>
      </c>
      <c r="L1" s="8" t="s">
        <v>37</v>
      </c>
      <c r="M1" s="8" t="s">
        <v>38</v>
      </c>
      <c r="N1" s="8" t="s">
        <v>17</v>
      </c>
      <c r="O1" s="8" t="s">
        <v>15</v>
      </c>
      <c r="P1" s="8" t="s">
        <v>60</v>
      </c>
      <c r="Q1" t="s">
        <v>1</v>
      </c>
      <c r="R1" t="s">
        <v>2</v>
      </c>
      <c r="S1" t="s">
        <v>7</v>
      </c>
    </row>
    <row r="2" spans="1:20" x14ac:dyDescent="0.2">
      <c r="A2">
        <v>2002</v>
      </c>
      <c r="B2" t="s">
        <v>12</v>
      </c>
      <c r="C2" t="s">
        <v>56</v>
      </c>
      <c r="D2" s="73">
        <v>-1.4907999999999999</v>
      </c>
      <c r="E2" s="73">
        <v>0.75790000000000002</v>
      </c>
      <c r="F2" s="73">
        <v>1.1080000000000001</v>
      </c>
      <c r="G2" s="58"/>
      <c r="H2" s="74">
        <v>3.5453420000000002</v>
      </c>
      <c r="K2" s="4">
        <f t="shared" ref="K2:K9" si="0">-2*LN(H2/L2) +2*M2</f>
        <v>8.438544041100613</v>
      </c>
      <c r="L2">
        <v>12</v>
      </c>
      <c r="M2">
        <v>3</v>
      </c>
      <c r="N2">
        <f t="shared" ref="N2:N9" si="1">1/EXP(-0.5*K2)</f>
        <v>67.983975333903473</v>
      </c>
      <c r="O2">
        <f>N2/SUM(N$2:N$9)</f>
        <v>0.10482190703711</v>
      </c>
      <c r="P2" s="43">
        <f>N2/(SUM(N$2:N$5))</f>
        <v>0.19987894612499738</v>
      </c>
      <c r="Q2" s="4">
        <f>$O2*D2+$O3*D3+$O4*D4+$O5*D5+$O6*D6+$O7*D7+$O8*D8+$O9*D9</f>
        <v>2.0509385211384452</v>
      </c>
      <c r="R2" s="4">
        <f t="shared" ref="R2:S2" si="2">$O2*E2+$O3*E3+$O4*E4+$O5*E5+$O6*E6+$O7*E7+$O8*E8+$O9*E9</f>
        <v>4.9183160181503727</v>
      </c>
      <c r="S2" s="4">
        <f t="shared" si="2"/>
        <v>4.7278098217903031</v>
      </c>
      <c r="T2" s="4">
        <v>0.5</v>
      </c>
    </row>
    <row r="3" spans="1:20" x14ac:dyDescent="0.2">
      <c r="A3">
        <v>2002</v>
      </c>
      <c r="B3" t="s">
        <v>12</v>
      </c>
      <c r="C3" t="s">
        <v>57</v>
      </c>
      <c r="D3" s="73">
        <v>5.3432000000000004</v>
      </c>
      <c r="E3" s="73">
        <v>7.0723000000000003</v>
      </c>
      <c r="F3" s="73">
        <v>8.5239999999999991</v>
      </c>
      <c r="G3" s="58"/>
      <c r="H3" s="74">
        <v>2.1922069999999998</v>
      </c>
      <c r="K3" s="4">
        <f t="shared" si="0"/>
        <v>9.3999957017086011</v>
      </c>
      <c r="L3">
        <v>12</v>
      </c>
      <c r="M3">
        <v>3</v>
      </c>
      <c r="N3">
        <f t="shared" si="1"/>
        <v>109.94693615988459</v>
      </c>
      <c r="O3">
        <f t="shared" ref="O3:O9" si="3">N3/SUM(N$2:N$9)</f>
        <v>0.16952300103902679</v>
      </c>
      <c r="P3" s="44">
        <f t="shared" ref="P3:P4" si="4">N3/(SUM(N$2:N$5))</f>
        <v>0.32325379063778686</v>
      </c>
    </row>
    <row r="4" spans="1:20" x14ac:dyDescent="0.2">
      <c r="A4">
        <v>2002</v>
      </c>
      <c r="B4" t="s">
        <v>12</v>
      </c>
      <c r="C4" t="s">
        <v>58</v>
      </c>
      <c r="D4" s="73">
        <v>2.0036999999999998</v>
      </c>
      <c r="E4" s="73">
        <v>3.4981</v>
      </c>
      <c r="F4" s="73">
        <v>4.741244</v>
      </c>
      <c r="G4" s="58"/>
      <c r="H4" s="74">
        <v>2.6719550000000001</v>
      </c>
      <c r="K4" s="4">
        <f t="shared" si="0"/>
        <v>9.004192471145565</v>
      </c>
      <c r="L4">
        <v>12</v>
      </c>
      <c r="M4">
        <v>3</v>
      </c>
      <c r="N4">
        <f t="shared" si="1"/>
        <v>90.206026328381995</v>
      </c>
      <c r="O4">
        <f t="shared" si="3"/>
        <v>0.13908524265519498</v>
      </c>
      <c r="P4" s="44">
        <f t="shared" si="4"/>
        <v>0.26521375644900091</v>
      </c>
      <c r="Q4" s="4">
        <f>$P2*D2+$P3*D3+$P4*D4+$P5*D5</f>
        <v>1.7579171962477877</v>
      </c>
      <c r="R4" s="4">
        <f t="shared" ref="R4:S4" si="5">$P2*E2+$P3*E3+$P4*E4+$P5*E5</f>
        <v>4.3589453351459229</v>
      </c>
      <c r="S4" s="4">
        <f t="shared" si="5"/>
        <v>4.5839759083984095</v>
      </c>
    </row>
    <row r="5" spans="1:20" ht="17" thickBot="1" x14ac:dyDescent="0.25">
      <c r="A5">
        <v>2002</v>
      </c>
      <c r="B5" t="s">
        <v>12</v>
      </c>
      <c r="C5" t="s">
        <v>59</v>
      </c>
      <c r="D5" s="73">
        <v>-0.95779999999999998</v>
      </c>
      <c r="E5" s="73">
        <v>4.6943000000000001</v>
      </c>
      <c r="F5" s="73">
        <v>1.6519999999999999</v>
      </c>
      <c r="G5" s="58"/>
      <c r="H5" s="74">
        <v>3.3481100000000001</v>
      </c>
      <c r="K5" s="4">
        <f t="shared" si="0"/>
        <v>8.5530212845288354</v>
      </c>
      <c r="L5">
        <v>12</v>
      </c>
      <c r="M5">
        <v>3</v>
      </c>
      <c r="N5">
        <f t="shared" si="1"/>
        <v>71.988806544065724</v>
      </c>
      <c r="O5">
        <f t="shared" si="3"/>
        <v>0.11099680402936625</v>
      </c>
      <c r="P5" s="45">
        <f>N5/(SUM(N$2:N$5))</f>
        <v>0.21165350678821487</v>
      </c>
      <c r="Q5" s="4">
        <f>$P6*D6+$P7*D7+$P8*D8+$P9*D9</f>
        <v>2.3740608734892374</v>
      </c>
      <c r="R5" s="4">
        <f t="shared" ref="R5:S5" si="6">$P6*E6+$P7*E7+$P8*E8+$P9*E9</f>
        <v>5.5351488407987341</v>
      </c>
      <c r="S5" s="4">
        <f t="shared" si="6"/>
        <v>4.8864192761034033</v>
      </c>
    </row>
    <row r="6" spans="1:20" x14ac:dyDescent="0.2">
      <c r="A6">
        <v>2002</v>
      </c>
      <c r="B6" t="s">
        <v>12</v>
      </c>
      <c r="C6" t="s">
        <v>52</v>
      </c>
      <c r="D6" s="73">
        <v>1.17415189248681</v>
      </c>
      <c r="E6" s="73">
        <v>5.7315620157125</v>
      </c>
      <c r="F6" s="73">
        <v>3.30064977198766</v>
      </c>
      <c r="H6" s="2">
        <v>2.5374219999999998</v>
      </c>
      <c r="I6" s="2"/>
      <c r="K6" s="4">
        <f t="shared" si="0"/>
        <v>9.1075160896176026</v>
      </c>
      <c r="L6">
        <v>12</v>
      </c>
      <c r="M6">
        <v>3</v>
      </c>
      <c r="N6">
        <f t="shared" si="1"/>
        <v>94.988710225674765</v>
      </c>
      <c r="O6">
        <f t="shared" si="3"/>
        <v>0.14645948113430157</v>
      </c>
      <c r="P6" s="43">
        <f>N6/SUM(N$6:N$9)</f>
        <v>0.30796421832655618</v>
      </c>
    </row>
    <row r="7" spans="1:20" x14ac:dyDescent="0.2">
      <c r="A7">
        <v>2002</v>
      </c>
      <c r="B7" t="s">
        <v>12</v>
      </c>
      <c r="C7" t="s">
        <v>50</v>
      </c>
      <c r="D7" s="73">
        <v>3.9953061062745299</v>
      </c>
      <c r="E7" s="73">
        <v>6.4773039602178102</v>
      </c>
      <c r="F7" s="73">
        <v>6.5463815290591301</v>
      </c>
      <c r="H7" s="74">
        <v>2.197066</v>
      </c>
      <c r="K7" s="4">
        <f t="shared" si="0"/>
        <v>9.3955676317435923</v>
      </c>
      <c r="L7">
        <v>12</v>
      </c>
      <c r="M7">
        <v>3</v>
      </c>
      <c r="N7">
        <f t="shared" si="1"/>
        <v>109.70377907548163</v>
      </c>
      <c r="O7">
        <f t="shared" si="3"/>
        <v>0.16914808637462952</v>
      </c>
      <c r="P7" s="44">
        <f t="shared" ref="P7:P9" si="7">N7/SUM(N$6:N$9)</f>
        <v>0.35567214767085142</v>
      </c>
    </row>
    <row r="8" spans="1:20" x14ac:dyDescent="0.2">
      <c r="A8">
        <v>2002</v>
      </c>
      <c r="B8" t="s">
        <v>12</v>
      </c>
      <c r="C8" t="s">
        <v>51</v>
      </c>
      <c r="D8" s="73">
        <v>4.1997907087349304</v>
      </c>
      <c r="E8" s="73">
        <v>6.1825218129271597</v>
      </c>
      <c r="F8" s="73">
        <v>2.2555007149908799</v>
      </c>
      <c r="H8">
        <v>8353.1650000000009</v>
      </c>
      <c r="K8" s="4">
        <f t="shared" si="0"/>
        <v>-7.0909782763096576</v>
      </c>
      <c r="L8">
        <v>12</v>
      </c>
      <c r="M8">
        <v>3</v>
      </c>
      <c r="N8">
        <f t="shared" si="1"/>
        <v>2.885450521787275E-2</v>
      </c>
      <c r="O8">
        <f t="shared" si="3"/>
        <v>4.4489664640739371E-5</v>
      </c>
      <c r="P8" s="44">
        <f t="shared" si="7"/>
        <v>9.3549592614847977E-5</v>
      </c>
    </row>
    <row r="9" spans="1:20" ht="17" thickBot="1" x14ac:dyDescent="0.25">
      <c r="A9">
        <v>2002</v>
      </c>
      <c r="B9" t="s">
        <v>12</v>
      </c>
      <c r="C9" t="s">
        <v>53</v>
      </c>
      <c r="D9" s="73">
        <v>1.75767080984607</v>
      </c>
      <c r="E9" s="73">
        <v>4.35857339009742</v>
      </c>
      <c r="F9" s="73">
        <v>4.5836984658379603</v>
      </c>
      <c r="H9" s="2">
        <v>2.3238319999999999</v>
      </c>
      <c r="K9" s="4">
        <f t="shared" si="0"/>
        <v>9.2833782051358984</v>
      </c>
      <c r="L9">
        <v>12</v>
      </c>
      <c r="M9">
        <v>3</v>
      </c>
      <c r="N9">
        <f t="shared" si="1"/>
        <v>103.7193923993869</v>
      </c>
      <c r="O9">
        <f t="shared" si="3"/>
        <v>0.1599209880657301</v>
      </c>
      <c r="P9" s="45">
        <f t="shared" si="7"/>
        <v>0.33627008440997747</v>
      </c>
    </row>
    <row r="10" spans="1:20" x14ac:dyDescent="0.2">
      <c r="D10" s="39"/>
      <c r="E10" s="39"/>
      <c r="F10" s="39"/>
      <c r="H10" s="2"/>
      <c r="K10" s="4"/>
    </row>
    <row r="11" spans="1:20" x14ac:dyDescent="0.2">
      <c r="A11" s="10"/>
      <c r="H11" s="2"/>
      <c r="K11" s="2"/>
    </row>
    <row r="12" spans="1:20" x14ac:dyDescent="0.2">
      <c r="A12">
        <v>2002</v>
      </c>
      <c r="B12" t="s">
        <v>18</v>
      </c>
      <c r="C12" t="s">
        <v>8</v>
      </c>
      <c r="D12" s="73">
        <v>-3.557321</v>
      </c>
      <c r="E12" s="73">
        <v>0.60160979999999997</v>
      </c>
      <c r="F12" s="73">
        <v>-2.901319</v>
      </c>
      <c r="G12" s="73">
        <v>0.2001735</v>
      </c>
      <c r="H12">
        <v>4.0999140000000001</v>
      </c>
      <c r="I12" s="6">
        <v>0.44856000000000001</v>
      </c>
      <c r="K12" s="4">
        <f t="shared" ref="K12:K19" si="8">-2*LN(H12/L12) +2*M12</f>
        <v>10.147881303814971</v>
      </c>
      <c r="L12">
        <v>12</v>
      </c>
      <c r="M12">
        <v>4</v>
      </c>
      <c r="N12">
        <f>1/EXP(-0.5*K12)</f>
        <v>159.802815473137</v>
      </c>
      <c r="O12">
        <f>N12/SUM(N$12:N$19)</f>
        <v>0.12502352360879321</v>
      </c>
      <c r="Q12">
        <f>$O12*D12</f>
        <v>-0.44474880602755584</v>
      </c>
      <c r="R12">
        <f t="shared" ref="R12:T19" si="9">$O12*E12</f>
        <v>7.521537703358136E-2</v>
      </c>
      <c r="S12">
        <f t="shared" si="9"/>
        <v>-0.36273312449314032</v>
      </c>
      <c r="T12">
        <f t="shared" si="9"/>
        <v>2.5026396303104766E-2</v>
      </c>
    </row>
    <row r="13" spans="1:20" x14ac:dyDescent="0.2">
      <c r="A13">
        <v>2002</v>
      </c>
      <c r="B13" t="s">
        <v>18</v>
      </c>
      <c r="C13" t="s">
        <v>30</v>
      </c>
      <c r="D13" s="73">
        <v>-3.560362</v>
      </c>
      <c r="E13" s="73">
        <v>1.0447838</v>
      </c>
      <c r="F13" s="73">
        <v>-2.9490660000000002</v>
      </c>
      <c r="G13" s="73">
        <v>0.2427937</v>
      </c>
      <c r="H13">
        <v>4.1018749999999997</v>
      </c>
      <c r="I13" s="6"/>
      <c r="K13" s="4">
        <f t="shared" si="8"/>
        <v>10.146924927084299</v>
      </c>
      <c r="L13">
        <v>12</v>
      </c>
      <c r="M13">
        <v>4</v>
      </c>
      <c r="N13">
        <f t="shared" ref="N13:N19" si="10">1/EXP(-0.5*K13)</f>
        <v>159.7264178937024</v>
      </c>
      <c r="O13">
        <f t="shared" ref="O13:O19" si="11">N13/SUM(N$12:N$19)</f>
        <v>0.12496375310632854</v>
      </c>
      <c r="Q13">
        <f t="shared" ref="Q13:Q19" si="12">$O13*D13</f>
        <v>-0.44491619793715409</v>
      </c>
      <c r="R13">
        <f t="shared" si="9"/>
        <v>0.13056010483269173</v>
      </c>
      <c r="S13">
        <f t="shared" si="9"/>
        <v>-0.3685263555182679</v>
      </c>
      <c r="T13">
        <f t="shared" si="9"/>
        <v>3.0340411982572001E-2</v>
      </c>
    </row>
    <row r="14" spans="1:20" x14ac:dyDescent="0.2">
      <c r="A14">
        <v>2002</v>
      </c>
      <c r="B14" t="s">
        <v>19</v>
      </c>
      <c r="C14" t="s">
        <v>8</v>
      </c>
      <c r="D14" s="73">
        <v>-3.553366</v>
      </c>
      <c r="E14" s="73">
        <v>0.37982250000000001</v>
      </c>
      <c r="F14" s="73">
        <v>-2.9166110000000001</v>
      </c>
      <c r="G14" s="73">
        <v>0.20338129999999999</v>
      </c>
      <c r="H14" s="73">
        <v>4.1006660000000004</v>
      </c>
      <c r="I14" s="6">
        <v>0.45850999999999997</v>
      </c>
      <c r="K14" s="4">
        <f t="shared" si="8"/>
        <v>10.147514500490274</v>
      </c>
      <c r="L14">
        <v>12</v>
      </c>
      <c r="M14">
        <v>4</v>
      </c>
      <c r="N14">
        <f t="shared" si="10"/>
        <v>159.77351005854425</v>
      </c>
      <c r="O14">
        <f t="shared" si="11"/>
        <v>0.12500059618925835</v>
      </c>
      <c r="Q14">
        <f t="shared" si="12"/>
        <v>-0.44417286847864018</v>
      </c>
      <c r="R14">
        <f t="shared" si="9"/>
        <v>4.7478038946094578E-2</v>
      </c>
      <c r="S14">
        <f t="shared" si="9"/>
        <v>-0.364578113852149</v>
      </c>
      <c r="T14">
        <f t="shared" si="9"/>
        <v>2.5422783753746406E-2</v>
      </c>
    </row>
    <row r="15" spans="1:20" x14ac:dyDescent="0.2">
      <c r="A15">
        <v>2002</v>
      </c>
      <c r="B15" t="s">
        <v>19</v>
      </c>
      <c r="C15" t="s">
        <v>30</v>
      </c>
      <c r="D15" s="73">
        <v>-3.547885</v>
      </c>
      <c r="E15" s="73">
        <v>2.0067187999999998</v>
      </c>
      <c r="F15" s="73">
        <v>-2.9249450000000001</v>
      </c>
      <c r="G15" s="73">
        <v>0.23896590000000001</v>
      </c>
      <c r="H15" s="73">
        <v>4.1004100000000001</v>
      </c>
      <c r="I15" s="6"/>
      <c r="K15" s="4">
        <f>-2*LN(H17/L15) +2*M15</f>
        <v>10.147647166267674</v>
      </c>
      <c r="L15">
        <v>12</v>
      </c>
      <c r="M15">
        <v>4</v>
      </c>
      <c r="N15">
        <f t="shared" si="10"/>
        <v>159.78410864851784</v>
      </c>
      <c r="O15">
        <f t="shared" si="11"/>
        <v>0.12500888811490346</v>
      </c>
      <c r="Q15">
        <f t="shared" si="12"/>
        <v>-0.44351715900954425</v>
      </c>
      <c r="R15">
        <f t="shared" si="9"/>
        <v>0.25085768594727331</v>
      </c>
      <c r="S15">
        <f t="shared" si="9"/>
        <v>-0.36564412224724629</v>
      </c>
      <c r="T15">
        <f t="shared" si="9"/>
        <v>2.9872861456377211E-2</v>
      </c>
    </row>
    <row r="16" spans="1:20" x14ac:dyDescent="0.2">
      <c r="A16">
        <v>2002</v>
      </c>
      <c r="B16" t="s">
        <v>28</v>
      </c>
      <c r="C16" t="s">
        <v>8</v>
      </c>
      <c r="D16" s="73">
        <v>-3.4865919999999999</v>
      </c>
      <c r="E16" s="73">
        <v>4.0526966</v>
      </c>
      <c r="F16" s="73">
        <v>-2.9567380000000001</v>
      </c>
      <c r="G16" s="73">
        <v>0.20092869999999999</v>
      </c>
      <c r="H16">
        <v>4.1027639999999996</v>
      </c>
      <c r="I16" s="6">
        <v>0.45297999999999999</v>
      </c>
      <c r="K16" s="4">
        <f t="shared" si="8"/>
        <v>10.146491513741688</v>
      </c>
      <c r="L16">
        <v>12</v>
      </c>
      <c r="M16">
        <v>4</v>
      </c>
      <c r="N16">
        <f t="shared" si="10"/>
        <v>159.69180786360877</v>
      </c>
      <c r="O16">
        <f t="shared" si="11"/>
        <v>0.12493667556140732</v>
      </c>
      <c r="Q16">
        <f t="shared" si="12"/>
        <v>-0.43560321351899828</v>
      </c>
      <c r="R16">
        <f t="shared" si="9"/>
        <v>0.50633044026301854</v>
      </c>
      <c r="S16">
        <f t="shared" si="9"/>
        <v>-0.36940501622608435</v>
      </c>
      <c r="T16">
        <f t="shared" si="9"/>
        <v>2.5103363802875343E-2</v>
      </c>
    </row>
    <row r="17" spans="1:20" x14ac:dyDescent="0.2">
      <c r="A17">
        <v>2002</v>
      </c>
      <c r="B17" t="s">
        <v>28</v>
      </c>
      <c r="C17" t="s">
        <v>30</v>
      </c>
      <c r="D17" s="73">
        <v>-3.5584229999999999</v>
      </c>
      <c r="E17" s="73">
        <v>3.5375809999999999</v>
      </c>
      <c r="F17" s="73">
        <v>-2.9206340000000002</v>
      </c>
      <c r="G17" s="73">
        <v>0.2394869</v>
      </c>
      <c r="H17">
        <v>4.1003939999999997</v>
      </c>
      <c r="I17" s="6"/>
      <c r="K17" s="4">
        <f t="shared" si="8"/>
        <v>10.147647166267674</v>
      </c>
      <c r="L17">
        <v>12</v>
      </c>
      <c r="M17">
        <v>4</v>
      </c>
      <c r="N17">
        <f t="shared" si="10"/>
        <v>159.78410864851784</v>
      </c>
      <c r="O17">
        <f t="shared" si="11"/>
        <v>0.12500888811490346</v>
      </c>
      <c r="Q17">
        <f t="shared" si="12"/>
        <v>-0.44483450267249908</v>
      </c>
      <c r="R17">
        <f t="shared" si="9"/>
        <v>0.44222906742640827</v>
      </c>
      <c r="S17">
        <f t="shared" si="9"/>
        <v>-0.36510520893058296</v>
      </c>
      <c r="T17">
        <f t="shared" si="9"/>
        <v>2.9937991087085072E-2</v>
      </c>
    </row>
    <row r="18" spans="1:20" x14ac:dyDescent="0.2">
      <c r="A18">
        <v>2002</v>
      </c>
      <c r="B18" t="s">
        <v>29</v>
      </c>
      <c r="C18" t="s">
        <v>8</v>
      </c>
      <c r="D18" s="73">
        <v>-3.5546250000000001</v>
      </c>
      <c r="E18" s="73">
        <v>0.17435929999999999</v>
      </c>
      <c r="F18" s="73">
        <v>-2.9139819999999999</v>
      </c>
      <c r="G18" s="73">
        <v>0.20179820000000001</v>
      </c>
      <c r="H18" s="73">
        <v>4.1007660000000001</v>
      </c>
      <c r="I18" s="6">
        <v>0.45620500000000003</v>
      </c>
      <c r="J18" s="39"/>
      <c r="K18" s="4">
        <f t="shared" si="8"/>
        <v>10.14746572851972</v>
      </c>
      <c r="L18">
        <v>12</v>
      </c>
      <c r="M18">
        <v>4</v>
      </c>
      <c r="N18">
        <f t="shared" si="10"/>
        <v>159.76961387158664</v>
      </c>
      <c r="O18">
        <f t="shared" si="11"/>
        <v>0.12499754796372718</v>
      </c>
      <c r="Q18">
        <f t="shared" si="12"/>
        <v>-0.44431940893056376</v>
      </c>
      <c r="R18">
        <f t="shared" si="9"/>
        <v>2.1794484964671897E-2</v>
      </c>
      <c r="S18">
        <f t="shared" si="9"/>
        <v>-0.36424060481043763</v>
      </c>
      <c r="T18">
        <f t="shared" si="9"/>
        <v>2.5224280183493812E-2</v>
      </c>
    </row>
    <row r="19" spans="1:20" ht="17" thickBot="1" x14ac:dyDescent="0.25">
      <c r="A19" s="14">
        <v>2002</v>
      </c>
      <c r="B19" s="15" t="s">
        <v>29</v>
      </c>
      <c r="C19" s="15" t="s">
        <v>30</v>
      </c>
      <c r="D19" s="81">
        <v>-3.5330819999999998</v>
      </c>
      <c r="E19" s="81">
        <v>4.0757884999999998</v>
      </c>
      <c r="F19" s="81">
        <v>-2.8941499999999998</v>
      </c>
      <c r="G19" s="81">
        <v>0.24404799999999999</v>
      </c>
      <c r="H19" s="15">
        <v>4.0987140000000002</v>
      </c>
      <c r="I19" s="50"/>
      <c r="J19" s="15"/>
      <c r="K19" s="51">
        <f t="shared" si="8"/>
        <v>10.148466767630902</v>
      </c>
      <c r="L19" s="15">
        <v>12</v>
      </c>
      <c r="M19" s="15">
        <v>4</v>
      </c>
      <c r="N19" s="15">
        <f t="shared" si="10"/>
        <v>159.84960170378585</v>
      </c>
      <c r="O19" s="15">
        <f t="shared" si="11"/>
        <v>0.12506012734067848</v>
      </c>
      <c r="Q19">
        <f t="shared" si="12"/>
        <v>-0.44184768482505898</v>
      </c>
      <c r="R19">
        <f t="shared" si="9"/>
        <v>0.50971862882367291</v>
      </c>
      <c r="S19">
        <f t="shared" si="9"/>
        <v>-0.36194276754302457</v>
      </c>
      <c r="T19">
        <f t="shared" si="9"/>
        <v>3.0520673957237898E-2</v>
      </c>
    </row>
    <row r="20" spans="1:20" x14ac:dyDescent="0.2">
      <c r="A20" s="10"/>
      <c r="I20" s="6"/>
    </row>
    <row r="21" spans="1:20" x14ac:dyDescent="0.2">
      <c r="A21" s="10">
        <v>2002</v>
      </c>
      <c r="B21" t="s">
        <v>32</v>
      </c>
      <c r="I21" s="6"/>
      <c r="P21" s="1" t="s">
        <v>5</v>
      </c>
      <c r="Q21" s="11">
        <f t="shared" ref="Q21:T21" si="13">SUM(Q12:Q19)</f>
        <v>-3.5439598414000146</v>
      </c>
      <c r="R21" s="11">
        <f t="shared" si="13"/>
        <v>1.9841838282374127</v>
      </c>
      <c r="S21" s="11">
        <f t="shared" si="13"/>
        <v>-2.922175313620933</v>
      </c>
      <c r="T21" s="11">
        <f t="shared" si="13"/>
        <v>0.22144876252649254</v>
      </c>
    </row>
    <row r="22" spans="1:20" x14ac:dyDescent="0.2">
      <c r="A22" s="10">
        <v>2002</v>
      </c>
      <c r="B22" t="s">
        <v>13</v>
      </c>
      <c r="C22" t="s">
        <v>8</v>
      </c>
      <c r="D22">
        <v>-0.83512238000000005</v>
      </c>
      <c r="E22" s="74">
        <v>5.0184585999999998</v>
      </c>
      <c r="F22" s="39">
        <v>6.7948120000000001E-2</v>
      </c>
      <c r="G22">
        <v>0.2262179</v>
      </c>
      <c r="H22">
        <v>3.9636719999999999</v>
      </c>
      <c r="I22" s="6">
        <v>0.57089000000000001</v>
      </c>
      <c r="K22" s="4">
        <f>-2*LN(H22/L22) +2*M22</f>
        <v>9.640107417988661</v>
      </c>
      <c r="L22">
        <v>9</v>
      </c>
      <c r="M22">
        <v>4</v>
      </c>
      <c r="N22">
        <f>1/EXP(-0.5*K22)</f>
        <v>123.97174899898332</v>
      </c>
      <c r="O22">
        <f>N22/SUM(N$22:N$24)</f>
        <v>1.298017302371198E-9</v>
      </c>
      <c r="P22" s="1" t="s">
        <v>6</v>
      </c>
      <c r="Q22" s="11">
        <f>STDEV(D12:D19)</f>
        <v>2.4737938521342397E-2</v>
      </c>
      <c r="R22" s="11">
        <f t="shared" ref="R22:T22" si="14">STDEV(E12:E19)</f>
        <v>1.6780315524752487</v>
      </c>
      <c r="S22" s="11">
        <f t="shared" si="14"/>
        <v>2.1534792061336568E-2</v>
      </c>
      <c r="T22" s="11">
        <f t="shared" si="14"/>
        <v>2.1330206435860592E-2</v>
      </c>
    </row>
    <row r="23" spans="1:20" x14ac:dyDescent="0.2">
      <c r="A23">
        <v>2002</v>
      </c>
      <c r="B23" t="s">
        <v>13</v>
      </c>
      <c r="C23" t="s">
        <v>30</v>
      </c>
      <c r="D23">
        <v>-0.86415366000000005</v>
      </c>
      <c r="E23">
        <v>5.5509986199999997</v>
      </c>
      <c r="F23" s="39">
        <v>8.3829070000000006E-2</v>
      </c>
      <c r="G23">
        <v>0.49074036999999998</v>
      </c>
      <c r="H23">
        <v>3.9570539999999998</v>
      </c>
      <c r="I23" s="82"/>
      <c r="K23" s="4">
        <f>-2*LN(H23/L23) +2*M23</f>
        <v>9.6434495366480011</v>
      </c>
      <c r="L23">
        <v>9</v>
      </c>
      <c r="M23">
        <v>4</v>
      </c>
      <c r="N23">
        <f>1/EXP(-0.5*K23)</f>
        <v>124.17908633501037</v>
      </c>
      <c r="O23">
        <f t="shared" ref="O23:O24" si="15">N23/SUM(N$22:N$24)</f>
        <v>1.3001881796215696E-9</v>
      </c>
      <c r="P23" s="1" t="s">
        <v>27</v>
      </c>
      <c r="Q23" s="11">
        <f t="shared" ref="Q23:T23" si="16">SQRT(EXP(Q22^2)-1)</f>
        <v>2.4741723695769244E-2</v>
      </c>
      <c r="R23" s="11">
        <f t="shared" si="16"/>
        <v>3.9631258850045996</v>
      </c>
      <c r="S23" s="11">
        <f t="shared" si="16"/>
        <v>2.1537288977819837E-2</v>
      </c>
      <c r="T23" s="11">
        <f t="shared" si="16"/>
        <v>2.1332632857947644E-2</v>
      </c>
    </row>
    <row r="24" spans="1:20" ht="17" thickBot="1" x14ac:dyDescent="0.25">
      <c r="A24" s="47">
        <v>2002</v>
      </c>
      <c r="B24" s="47" t="s">
        <v>13</v>
      </c>
      <c r="C24" s="47" t="s">
        <v>61</v>
      </c>
      <c r="D24" s="47">
        <v>-1.4022296000000001</v>
      </c>
      <c r="E24" s="47">
        <v>4.9672334999999999</v>
      </c>
      <c r="F24" s="47">
        <v>-0.1338907</v>
      </c>
      <c r="G24" s="47"/>
      <c r="H24" s="48">
        <v>6.3090280000000003E-10</v>
      </c>
      <c r="I24" s="2"/>
      <c r="K24" s="4">
        <f>-2*LN(H24/L24) +2*M24</f>
        <v>50.564963190250893</v>
      </c>
      <c r="L24">
        <v>3</v>
      </c>
      <c r="M24">
        <v>3</v>
      </c>
      <c r="N24">
        <f>1/EXP(-0.5*K24)</f>
        <v>95508548653.711746</v>
      </c>
      <c r="O24">
        <f t="shared" si="15"/>
        <v>0.99999999740179457</v>
      </c>
      <c r="P24" s="1"/>
      <c r="Q24" s="4"/>
      <c r="R24" s="4"/>
      <c r="S24" s="4"/>
    </row>
    <row r="25" spans="1:20" ht="17" thickTop="1" x14ac:dyDescent="0.2">
      <c r="A25">
        <v>2002</v>
      </c>
      <c r="B25" t="s">
        <v>13</v>
      </c>
      <c r="C25" t="s">
        <v>62</v>
      </c>
      <c r="D25">
        <v>-1.7381450899999999</v>
      </c>
      <c r="E25">
        <v>5.0046800899999999</v>
      </c>
      <c r="F25">
        <v>-0.10907291</v>
      </c>
      <c r="H25" s="2">
        <v>5.8783195E-22</v>
      </c>
      <c r="I25" s="6"/>
      <c r="K25" s="4"/>
      <c r="P25" s="40"/>
      <c r="Q25" s="73"/>
      <c r="R25" s="73"/>
      <c r="S25" s="73"/>
    </row>
    <row r="26" spans="1:20" x14ac:dyDescent="0.2">
      <c r="P26" s="40"/>
      <c r="Q26" s="73"/>
      <c r="R26" s="73"/>
      <c r="S26" s="73"/>
    </row>
    <row r="27" spans="1:20" x14ac:dyDescent="0.2">
      <c r="A27">
        <v>2002</v>
      </c>
      <c r="B27" t="s">
        <v>14</v>
      </c>
      <c r="C27" t="s">
        <v>8</v>
      </c>
      <c r="D27">
        <v>-1.2997896</v>
      </c>
      <c r="E27">
        <v>1.6522549</v>
      </c>
      <c r="F27">
        <v>-0.31091609999999997</v>
      </c>
      <c r="G27">
        <v>0.20364869999999999</v>
      </c>
      <c r="H27">
        <v>1.808046</v>
      </c>
      <c r="I27" s="6">
        <v>0.57599999999999996</v>
      </c>
      <c r="K27" s="4">
        <f>-2*LN(H27/L27) +2*M27</f>
        <v>11.209955746424026</v>
      </c>
      <c r="L27">
        <v>9</v>
      </c>
      <c r="M27">
        <v>4</v>
      </c>
      <c r="N27">
        <f>1/EXP(-0.5*K27)</f>
        <v>271.77591183979729</v>
      </c>
      <c r="O27">
        <f>N27/SUM(N$27:N$29)</f>
        <v>4.0583459409571808E-11</v>
      </c>
      <c r="P27" s="40"/>
      <c r="Q27" s="73"/>
      <c r="R27" s="73"/>
      <c r="S27" s="73"/>
    </row>
    <row r="28" spans="1:20" x14ac:dyDescent="0.2">
      <c r="A28">
        <v>2002</v>
      </c>
      <c r="B28" t="s">
        <v>14</v>
      </c>
      <c r="C28" t="s">
        <v>30</v>
      </c>
      <c r="D28">
        <v>-1.3446887000000001</v>
      </c>
      <c r="E28">
        <v>5.3889582000000003</v>
      </c>
      <c r="F28">
        <v>-0.35462909999999997</v>
      </c>
      <c r="G28">
        <v>0.20095370000000001</v>
      </c>
      <c r="H28">
        <v>1.791882</v>
      </c>
      <c r="I28" s="6"/>
      <c r="K28" s="4">
        <f>-2*LN(H28/L28) +2*M28</f>
        <v>11.227916226331711</v>
      </c>
      <c r="L28">
        <v>9</v>
      </c>
      <c r="M28">
        <v>4</v>
      </c>
      <c r="N28">
        <f>1/EXP(-0.5*K28)</f>
        <v>274.22751626407228</v>
      </c>
      <c r="O28">
        <f t="shared" ref="O28:O29" si="17">N28/SUM(N$27:N$29)</f>
        <v>4.0949549943377242E-11</v>
      </c>
      <c r="P28" s="40"/>
    </row>
    <row r="29" spans="1:20" ht="17" thickBot="1" x14ac:dyDescent="0.25">
      <c r="A29" s="47">
        <v>2002</v>
      </c>
      <c r="B29" s="47" t="s">
        <v>14</v>
      </c>
      <c r="C29" s="47" t="s">
        <v>61</v>
      </c>
      <c r="D29" s="49">
        <v>-1.7272327999999999</v>
      </c>
      <c r="E29" s="47">
        <v>4.1403055000000002</v>
      </c>
      <c r="F29" s="47">
        <v>-0.57437660000000001</v>
      </c>
      <c r="G29" s="47"/>
      <c r="H29" s="48">
        <v>8.9979339999999993E-12</v>
      </c>
      <c r="I29" s="6"/>
      <c r="K29" s="4">
        <f>-2*LN(H29/L29) +2*M29</f>
        <v>59.065276818335811</v>
      </c>
      <c r="L29">
        <v>3</v>
      </c>
      <c r="M29">
        <v>3</v>
      </c>
      <c r="N29">
        <f>1/EXP(-0.5*K29)</f>
        <v>6696716242813.418</v>
      </c>
      <c r="O29">
        <f t="shared" si="17"/>
        <v>0.99999999991846689</v>
      </c>
      <c r="P29" s="40"/>
    </row>
    <row r="30" spans="1:20" ht="17" thickTop="1" x14ac:dyDescent="0.2">
      <c r="A30">
        <v>2002</v>
      </c>
      <c r="B30" t="s">
        <v>14</v>
      </c>
      <c r="C30" t="s">
        <v>62</v>
      </c>
      <c r="D30">
        <v>-1.71457752</v>
      </c>
      <c r="E30">
        <v>4.0825970399999996</v>
      </c>
      <c r="F30">
        <v>-0.61227929000000003</v>
      </c>
      <c r="H30" s="2">
        <v>1.5260601000000001E-20</v>
      </c>
      <c r="I30" s="6"/>
      <c r="P30" s="40"/>
    </row>
    <row r="31" spans="1:20" x14ac:dyDescent="0.2">
      <c r="H31" s="2"/>
      <c r="I31" s="6"/>
      <c r="P31" s="40"/>
    </row>
    <row r="32" spans="1:20" x14ac:dyDescent="0.2">
      <c r="A32">
        <v>2002</v>
      </c>
      <c r="B32" t="s">
        <v>20</v>
      </c>
      <c r="C32" t="s">
        <v>35</v>
      </c>
      <c r="D32" s="73">
        <v>-4.2177569999999998</v>
      </c>
      <c r="E32" s="73">
        <v>4.2246110000000003</v>
      </c>
      <c r="F32" s="73">
        <v>-2.424356</v>
      </c>
      <c r="H32" s="75">
        <v>1.8520330000000002E-2</v>
      </c>
      <c r="I32" s="6"/>
      <c r="K32" s="4">
        <f>-2*LN(H32/L32) +2*M32</f>
        <v>16.174997040032899</v>
      </c>
      <c r="L32">
        <v>3</v>
      </c>
      <c r="M32">
        <v>3</v>
      </c>
      <c r="N32">
        <f>1/EXP(-0.5*K32)</f>
        <v>3253.5387203987771</v>
      </c>
      <c r="O32">
        <f>N32/SUM(N$32:N$34)</f>
        <v>0.33013479626216746</v>
      </c>
      <c r="P32" s="40"/>
    </row>
    <row r="33" spans="1:19" x14ac:dyDescent="0.2">
      <c r="A33">
        <v>2002</v>
      </c>
      <c r="B33" t="s">
        <v>23</v>
      </c>
      <c r="C33" t="s">
        <v>34</v>
      </c>
      <c r="D33" s="73">
        <v>-5.7086709999999998</v>
      </c>
      <c r="E33" s="73">
        <v>-4.017576</v>
      </c>
      <c r="F33" s="73">
        <v>-1.7673719999999999</v>
      </c>
      <c r="H33" s="74">
        <v>1.8423579999999998E-2</v>
      </c>
      <c r="I33" s="6"/>
      <c r="K33" s="4">
        <f>-2*LN(H33/L33) +2*M33</f>
        <v>16.185472403488575</v>
      </c>
      <c r="L33">
        <v>3</v>
      </c>
      <c r="M33">
        <v>3</v>
      </c>
      <c r="N33">
        <f t="shared" ref="N33:N34" si="18">1/EXP(-0.5*K33)</f>
        <v>3270.6244263906924</v>
      </c>
      <c r="O33">
        <f t="shared" ref="O33:O34" si="19">N33/SUM(N$32:N$34)</f>
        <v>0.33186847351373089</v>
      </c>
      <c r="P33" s="40"/>
    </row>
    <row r="34" spans="1:19" ht="17" thickBot="1" x14ac:dyDescent="0.25">
      <c r="A34" s="47">
        <v>2002</v>
      </c>
      <c r="B34" s="47" t="s">
        <v>23</v>
      </c>
      <c r="C34" s="47" t="s">
        <v>40</v>
      </c>
      <c r="D34" s="77">
        <v>-4.9827269999999997</v>
      </c>
      <c r="E34" s="77">
        <v>-8</v>
      </c>
      <c r="F34" s="77">
        <v>-4</v>
      </c>
      <c r="G34" s="47"/>
      <c r="H34" s="83">
        <v>1.8089540000000001E-2</v>
      </c>
      <c r="I34" s="6"/>
      <c r="K34" s="4">
        <f>-2*LN(H34/L34) +2*M34</f>
        <v>16.222067393959676</v>
      </c>
      <c r="L34">
        <v>3</v>
      </c>
      <c r="M34">
        <v>3</v>
      </c>
      <c r="N34">
        <f t="shared" si="18"/>
        <v>3331.0195156738632</v>
      </c>
      <c r="O34">
        <f t="shared" si="19"/>
        <v>0.3379967302241017</v>
      </c>
      <c r="P34" s="40"/>
    </row>
    <row r="35" spans="1:19" ht="17" thickTop="1" x14ac:dyDescent="0.2">
      <c r="A35">
        <v>2002</v>
      </c>
      <c r="B35" t="s">
        <v>23</v>
      </c>
      <c r="C35" t="s">
        <v>63</v>
      </c>
      <c r="D35" s="39">
        <v>-4.3864559999999999</v>
      </c>
      <c r="E35" s="39">
        <v>-1.9974892</v>
      </c>
      <c r="F35" s="39">
        <v>-1.3506559</v>
      </c>
      <c r="H35" s="2">
        <v>4.3400930000000001E-21</v>
      </c>
      <c r="I35" s="6"/>
      <c r="K35" s="4"/>
    </row>
    <row r="36" spans="1:19" x14ac:dyDescent="0.2">
      <c r="D36" s="39"/>
      <c r="E36" s="39"/>
      <c r="F36" s="39"/>
      <c r="H36" s="2"/>
      <c r="I36" s="6"/>
      <c r="K36" s="4"/>
    </row>
    <row r="37" spans="1:19" x14ac:dyDescent="0.2">
      <c r="A37">
        <v>2002</v>
      </c>
      <c r="B37" t="s">
        <v>21</v>
      </c>
      <c r="C37" t="s">
        <v>35</v>
      </c>
      <c r="D37" s="73">
        <v>-3.686115</v>
      </c>
      <c r="E37" s="73">
        <v>-2.183532</v>
      </c>
      <c r="F37" s="73">
        <v>-1.545253</v>
      </c>
      <c r="H37" s="75">
        <v>2.2488859999999999E-3</v>
      </c>
      <c r="I37" s="6"/>
      <c r="K37" s="4">
        <f>-2*LN(H37/L37) +2*M37</f>
        <v>20.391865170306012</v>
      </c>
      <c r="L37">
        <v>3</v>
      </c>
      <c r="M37">
        <v>3</v>
      </c>
      <c r="N37">
        <f>1/EXP(-0.5*K37)</f>
        <v>26793.981895731027</v>
      </c>
      <c r="O37">
        <f>N37/SUM(N$37:N$39)</f>
        <v>0.18088722875078914</v>
      </c>
      <c r="P37" s="40"/>
      <c r="Q37" s="4"/>
      <c r="R37" s="4"/>
      <c r="S37" s="4"/>
    </row>
    <row r="38" spans="1:19" x14ac:dyDescent="0.2">
      <c r="A38">
        <v>2002</v>
      </c>
      <c r="B38" t="s">
        <v>24</v>
      </c>
      <c r="C38" t="s">
        <v>34</v>
      </c>
      <c r="D38" s="73">
        <v>-6.8116700000000003</v>
      </c>
      <c r="E38" s="73">
        <v>-2.0958909999999999</v>
      </c>
      <c r="F38" s="73">
        <v>-3.3823979999999998</v>
      </c>
      <c r="H38" s="74">
        <v>2.141502E-3</v>
      </c>
      <c r="K38" s="4">
        <f t="shared" ref="K38:K39" si="20">-2*LN(H38/L38) +2*M38</f>
        <v>20.489720231305149</v>
      </c>
      <c r="L38">
        <v>3</v>
      </c>
      <c r="M38">
        <v>3</v>
      </c>
      <c r="N38">
        <f>1/EXP(-0.5*K38)</f>
        <v>28137.545876475007</v>
      </c>
      <c r="O38">
        <f>N38/SUM(N$37:N$39)</f>
        <v>0.18995768218588976</v>
      </c>
      <c r="Q38" s="4"/>
      <c r="R38" s="4"/>
      <c r="S38" s="4"/>
    </row>
    <row r="39" spans="1:19" ht="17" thickBot="1" x14ac:dyDescent="0.25">
      <c r="A39" s="47">
        <v>2002</v>
      </c>
      <c r="B39" s="47" t="s">
        <v>21</v>
      </c>
      <c r="C39" s="47" t="s">
        <v>40</v>
      </c>
      <c r="D39" s="77">
        <v>-4.2102130000000004</v>
      </c>
      <c r="E39" s="77">
        <v>-8</v>
      </c>
      <c r="F39" s="77">
        <v>3</v>
      </c>
      <c r="G39" s="47"/>
      <c r="H39" s="83">
        <v>6.4657310000000004E-4</v>
      </c>
      <c r="K39" s="4">
        <f t="shared" si="20"/>
        <v>22.884873168866964</v>
      </c>
      <c r="L39">
        <v>3</v>
      </c>
      <c r="M39">
        <v>3</v>
      </c>
      <c r="N39">
        <f>1/EXP(-0.5*K39)</f>
        <v>93193.810211966789</v>
      </c>
      <c r="O39">
        <f>N39/SUM(N$37:N$39)</f>
        <v>0.62915508906332107</v>
      </c>
      <c r="Q39" s="4"/>
      <c r="R39" s="4"/>
    </row>
    <row r="40" spans="1:19" ht="17" thickTop="1" x14ac:dyDescent="0.2">
      <c r="A40">
        <v>2002</v>
      </c>
      <c r="B40" t="s">
        <v>21</v>
      </c>
      <c r="C40" t="s">
        <v>63</v>
      </c>
      <c r="D40" s="39">
        <v>-4.0434646000000001</v>
      </c>
      <c r="E40" s="39">
        <v>-1.3222221000000001</v>
      </c>
      <c r="F40" s="39">
        <v>-1.6611032999999999</v>
      </c>
      <c r="H40" s="2">
        <v>6.3154515E-19</v>
      </c>
      <c r="K40" s="4"/>
    </row>
    <row r="41" spans="1:19" x14ac:dyDescent="0.2">
      <c r="D41" s="39"/>
      <c r="E41" s="39"/>
    </row>
    <row r="42" spans="1:19" x14ac:dyDescent="0.2">
      <c r="A42">
        <v>2002</v>
      </c>
      <c r="B42" t="s">
        <v>33</v>
      </c>
      <c r="C42" t="s">
        <v>35</v>
      </c>
      <c r="D42" s="73">
        <v>-4.0401470000000002</v>
      </c>
      <c r="E42" s="73">
        <v>-2.6449150000000001</v>
      </c>
      <c r="F42" s="73">
        <v>-0.96071329999999999</v>
      </c>
      <c r="H42" s="75">
        <v>2.1164420000000001E-3</v>
      </c>
      <c r="K42" s="4">
        <f>-2*LN(H42/L42) +2*M42</f>
        <v>20.513262381558945</v>
      </c>
      <c r="L42">
        <v>3</v>
      </c>
      <c r="M42">
        <v>3</v>
      </c>
      <c r="N42">
        <f t="shared" ref="N42:N44" si="21">1/EXP(-0.5*K42)</f>
        <v>28470.712058049805</v>
      </c>
      <c r="O42">
        <f>N42/SUM(N$42:N$44)</f>
        <v>0.17749454365734249</v>
      </c>
    </row>
    <row r="43" spans="1:19" ht="17" thickBot="1" x14ac:dyDescent="0.25">
      <c r="A43">
        <v>2002</v>
      </c>
      <c r="B43" t="s">
        <v>33</v>
      </c>
      <c r="C43" t="s">
        <v>34</v>
      </c>
      <c r="D43" s="73">
        <v>-5.4046709999999996</v>
      </c>
      <c r="E43" s="73">
        <v>-4.1913640000000001</v>
      </c>
      <c r="F43" s="73">
        <v>-2.4890127</v>
      </c>
      <c r="H43" s="74">
        <v>1.235894E-3</v>
      </c>
      <c r="K43" s="4">
        <f>-2*LN(H43/L43) +2*M43</f>
        <v>21.58914594562038</v>
      </c>
      <c r="L43">
        <v>3</v>
      </c>
      <c r="M43">
        <v>3</v>
      </c>
      <c r="N43">
        <f t="shared" si="21"/>
        <v>48755.484507217428</v>
      </c>
      <c r="O43">
        <f>N43/SUM(N$42:N$44)</f>
        <v>0.30395560377122377</v>
      </c>
      <c r="Q43" t="s">
        <v>0</v>
      </c>
      <c r="R43" t="s">
        <v>1</v>
      </c>
      <c r="S43" s="4" t="s">
        <v>2</v>
      </c>
    </row>
    <row r="44" spans="1:19" ht="17" thickBot="1" x14ac:dyDescent="0.25">
      <c r="A44" s="47">
        <v>2002</v>
      </c>
      <c r="B44" s="47" t="s">
        <v>33</v>
      </c>
      <c r="C44" s="47" t="s">
        <v>40</v>
      </c>
      <c r="D44" s="77">
        <v>-4.7730350000000001</v>
      </c>
      <c r="E44" s="77">
        <v>-8</v>
      </c>
      <c r="F44" s="77">
        <v>-4</v>
      </c>
      <c r="G44" s="47"/>
      <c r="H44" s="83">
        <v>7.244374E-4</v>
      </c>
      <c r="K44" s="4">
        <f>-2*LN(H44/L44) +2*M44</f>
        <v>22.657454986043124</v>
      </c>
      <c r="L44">
        <v>3</v>
      </c>
      <c r="M44">
        <v>3</v>
      </c>
      <c r="N44">
        <f t="shared" si="21"/>
        <v>83177.112017633233</v>
      </c>
      <c r="O44">
        <f>N44/SUM(N$42:N$44)</f>
        <v>0.51854985257143371</v>
      </c>
      <c r="Q44" s="90" t="s">
        <v>22</v>
      </c>
      <c r="R44" s="24"/>
      <c r="S44" s="91"/>
    </row>
    <row r="45" spans="1:19" ht="17" thickTop="1" x14ac:dyDescent="0.2">
      <c r="A45">
        <v>2002</v>
      </c>
      <c r="B45" t="s">
        <v>33</v>
      </c>
      <c r="C45" t="s">
        <v>63</v>
      </c>
      <c r="D45" s="39">
        <v>-4.0170564000000004</v>
      </c>
      <c r="E45" s="39">
        <v>1.5049066</v>
      </c>
      <c r="F45" s="39">
        <v>-1.8210957999999999</v>
      </c>
      <c r="G45" s="4"/>
      <c r="H45" s="2">
        <v>1.2191372999999999E-19</v>
      </c>
      <c r="K45" s="4"/>
      <c r="Q45" s="25">
        <f>$O22*D22+$O23*D23+$O24*D24</f>
        <v>-1.4022295985642852</v>
      </c>
      <c r="R45" s="26">
        <f t="shared" ref="R45:S45" si="22">$O22*E22+$O23*E23+$O24*E24</f>
        <v>4.9672335008254951</v>
      </c>
      <c r="S45" s="92">
        <f t="shared" si="22"/>
        <v>-0.13389069945493307</v>
      </c>
    </row>
    <row r="46" spans="1:19" x14ac:dyDescent="0.2">
      <c r="A46" s="10"/>
      <c r="D46" s="4"/>
      <c r="E46" s="4"/>
      <c r="F46" s="4"/>
      <c r="G46" s="4"/>
      <c r="Q46" s="25" t="s">
        <v>26</v>
      </c>
      <c r="R46" s="26"/>
      <c r="S46" s="92"/>
    </row>
    <row r="47" spans="1:19" ht="17" thickBot="1" x14ac:dyDescent="0.25">
      <c r="A47" s="10">
        <v>2002</v>
      </c>
      <c r="C47" t="s">
        <v>83</v>
      </c>
      <c r="G47" s="4"/>
      <c r="Q47" s="25">
        <f>$O27*D27+$O28*D28+$O29*D29</f>
        <v>-1.7272327999669876</v>
      </c>
      <c r="R47" s="26">
        <f>$O27*E27+$O28*E28+$O29*E29</f>
        <v>4.1403054999501583</v>
      </c>
      <c r="S47" s="92">
        <f>$O27*F27+$O28*F28+$O29*F29</f>
        <v>-0.57437659998030921</v>
      </c>
    </row>
    <row r="48" spans="1:19" x14ac:dyDescent="0.2">
      <c r="A48" s="10">
        <v>2002</v>
      </c>
      <c r="C48" s="32" t="s">
        <v>22</v>
      </c>
      <c r="D48" s="33">
        <v>-1.4022295985642852</v>
      </c>
      <c r="E48" s="33">
        <v>4.9672335008254951</v>
      </c>
      <c r="F48" s="33">
        <v>-0.13389069945493307</v>
      </c>
      <c r="G48" s="21"/>
      <c r="H48" s="35">
        <f t="shared" ref="H48:J52" si="23">EXP(D48)</f>
        <v>0.24604776417985635</v>
      </c>
      <c r="I48" s="35">
        <f t="shared" si="23"/>
        <v>143.62898775415968</v>
      </c>
      <c r="J48" s="99">
        <f t="shared" si="23"/>
        <v>0.87468566299848849</v>
      </c>
      <c r="Q48" s="25" t="s">
        <v>23</v>
      </c>
      <c r="R48" s="26"/>
      <c r="S48" s="92"/>
    </row>
    <row r="49" spans="1:19" x14ac:dyDescent="0.2">
      <c r="A49" s="10">
        <v>2002</v>
      </c>
      <c r="C49" s="22" t="s">
        <v>23</v>
      </c>
      <c r="D49" s="18">
        <v>-4.9711017120397818</v>
      </c>
      <c r="E49" s="18">
        <v>-2.6425895643663031</v>
      </c>
      <c r="F49" s="18">
        <v>-2.7388862427942797</v>
      </c>
      <c r="G49" s="13"/>
      <c r="H49" s="36">
        <f t="shared" si="23"/>
        <v>6.9355028971056238E-3</v>
      </c>
      <c r="I49" s="36">
        <f t="shared" si="23"/>
        <v>7.1176714017965007E-2</v>
      </c>
      <c r="J49" s="100">
        <f t="shared" si="23"/>
        <v>6.4642302645477268E-2</v>
      </c>
      <c r="Q49" s="25">
        <f>$O32*D32+$O33*D33+$O34*D34</f>
        <v>-4.9711017120397818</v>
      </c>
      <c r="R49" s="26">
        <f t="shared" ref="R49:S49" si="24">$O32*E32+$O33*E33+$O34*E34</f>
        <v>-2.6425895643663031</v>
      </c>
      <c r="S49" s="92">
        <f t="shared" si="24"/>
        <v>-2.7388862427942797</v>
      </c>
    </row>
    <row r="50" spans="1:19" x14ac:dyDescent="0.2">
      <c r="A50" s="10">
        <v>2002</v>
      </c>
      <c r="C50" s="22" t="s">
        <v>24</v>
      </c>
      <c r="D50" s="34">
        <v>-4.6095771072124272</v>
      </c>
      <c r="E50" s="34">
        <v>-5.8263443613495038</v>
      </c>
      <c r="F50" s="34">
        <v>0.96543624999093092</v>
      </c>
      <c r="H50" s="36">
        <f t="shared" si="23"/>
        <v>9.9560277500426834E-3</v>
      </c>
      <c r="I50" s="36">
        <f t="shared" si="23"/>
        <v>2.9488371837154718E-3</v>
      </c>
      <c r="J50" s="100">
        <f t="shared" si="23"/>
        <v>2.6259329698692229</v>
      </c>
      <c r="Q50" s="93" t="s">
        <v>24</v>
      </c>
      <c r="R50" s="27"/>
      <c r="S50" s="94"/>
    </row>
    <row r="51" spans="1:19" x14ac:dyDescent="0.2">
      <c r="A51" s="10">
        <v>2002</v>
      </c>
      <c r="C51" s="22" t="s">
        <v>25</v>
      </c>
      <c r="D51" s="18">
        <v>-4.8349406806316981</v>
      </c>
      <c r="E51" s="18">
        <v>-5.891845376753901</v>
      </c>
      <c r="F51" s="18">
        <v>-3.0012701370775181</v>
      </c>
      <c r="H51" s="36">
        <f t="shared" si="23"/>
        <v>7.9471597314766228E-3</v>
      </c>
      <c r="I51" s="36">
        <f t="shared" si="23"/>
        <v>2.7618752908955182E-3</v>
      </c>
      <c r="J51" s="100">
        <f t="shared" si="23"/>
        <v>4.9723872108800825E-2</v>
      </c>
      <c r="Q51" s="25">
        <f>$O37*D37+ $O38*D38+$O39*D39</f>
        <v>-4.6095771072124272</v>
      </c>
      <c r="R51" s="26">
        <f t="shared" ref="R51:S51" si="25">$O37*E37+ $O38*E38+$O39*E39</f>
        <v>-5.8263443613495038</v>
      </c>
      <c r="S51" s="92">
        <f t="shared" si="25"/>
        <v>0.96543624999093092</v>
      </c>
    </row>
    <row r="52" spans="1:19" x14ac:dyDescent="0.2">
      <c r="A52" s="10">
        <v>2002</v>
      </c>
      <c r="C52" s="22" t="s">
        <v>26</v>
      </c>
      <c r="D52" s="18">
        <v>-1.7272327999669876</v>
      </c>
      <c r="E52" s="18">
        <v>4.1403054999501583</v>
      </c>
      <c r="F52" s="18">
        <v>-0.57437659998030921</v>
      </c>
      <c r="H52" s="36">
        <f t="shared" si="23"/>
        <v>0.17777567078999634</v>
      </c>
      <c r="I52" s="36">
        <f t="shared" si="23"/>
        <v>62.822010639023226</v>
      </c>
      <c r="J52" s="100">
        <f t="shared" si="23"/>
        <v>0.56305576839729166</v>
      </c>
      <c r="Q52" s="93" t="s">
        <v>25</v>
      </c>
      <c r="R52" s="27"/>
      <c r="S52" s="94"/>
    </row>
    <row r="53" spans="1:19" ht="17" thickBot="1" x14ac:dyDescent="0.25">
      <c r="A53" s="10">
        <v>2002</v>
      </c>
      <c r="C53" s="22"/>
      <c r="D53" s="17"/>
      <c r="E53" s="17"/>
      <c r="F53" s="17"/>
      <c r="H53" s="37"/>
      <c r="I53" s="37"/>
      <c r="J53" s="101"/>
      <c r="Q53" s="95">
        <f>$O42*D42+$O43*D43+$O44*D44</f>
        <v>-4.8349406806316981</v>
      </c>
      <c r="R53" s="28">
        <f>$O42*E42+$O43*E43+$O44*E44</f>
        <v>-5.891845376753901</v>
      </c>
      <c r="S53" s="96">
        <f>$O42*F42+$O43*F43+$O44*F44</f>
        <v>-3.0012701370775181</v>
      </c>
    </row>
    <row r="54" spans="1:19" x14ac:dyDescent="0.2">
      <c r="A54" s="10">
        <v>2002</v>
      </c>
      <c r="C54" s="22" t="s">
        <v>5</v>
      </c>
      <c r="D54" s="18">
        <f>AVERAGE(D48:D52)</f>
        <v>-3.509016379683036</v>
      </c>
      <c r="E54" s="18">
        <f t="shared" ref="E54:F54" si="26">AVERAGE(E48:E52)</f>
        <v>-1.0506480603388106</v>
      </c>
      <c r="F54" s="18">
        <f t="shared" si="26"/>
        <v>-1.0965974858632217</v>
      </c>
      <c r="G54" t="s">
        <v>41</v>
      </c>
      <c r="H54" s="36">
        <f>AVERAGE(H48:H52)</f>
        <v>8.9732425069695532E-2</v>
      </c>
      <c r="I54" s="36">
        <f t="shared" ref="I54:J54" si="27">AVERAGE(I48:I52)</f>
        <v>41.305577163935098</v>
      </c>
      <c r="J54" s="100">
        <f t="shared" si="27"/>
        <v>0.83560811520385625</v>
      </c>
    </row>
    <row r="55" spans="1:19" x14ac:dyDescent="0.2">
      <c r="A55">
        <v>2002</v>
      </c>
      <c r="C55" s="22" t="s">
        <v>6</v>
      </c>
      <c r="D55" s="18">
        <f>STDEV(D48:D52)</f>
        <v>1.7832768960512975</v>
      </c>
      <c r="E55" s="18">
        <f t="shared" ref="E55:F55" si="28">STDEV(E48:E52)</f>
        <v>5.2900765995747943</v>
      </c>
      <c r="F55" s="18">
        <f t="shared" si="28"/>
        <v>1.7158374345691521</v>
      </c>
      <c r="G55" t="s">
        <v>42</v>
      </c>
      <c r="H55" s="36">
        <f>STDEV(H48:H52)</f>
        <v>0.11412113287543386</v>
      </c>
      <c r="I55" s="36">
        <f t="shared" ref="I55:J55" si="29">STDEV(I48:I52)</f>
        <v>63.334711458712214</v>
      </c>
      <c r="J55" s="100">
        <f t="shared" si="29"/>
        <v>1.0598440037810826</v>
      </c>
    </row>
    <row r="56" spans="1:19" ht="17" thickBot="1" x14ac:dyDescent="0.25">
      <c r="A56">
        <v>2002</v>
      </c>
      <c r="C56" s="23" t="s">
        <v>27</v>
      </c>
      <c r="D56" s="42">
        <f>SQRT(EXP(D55^2)-1)</f>
        <v>4.8008950113766957</v>
      </c>
      <c r="E56" s="42">
        <f t="shared" ref="E56:F56" si="30">SQRT(EXP(E55^2)-1)</f>
        <v>1193565.0354950165</v>
      </c>
      <c r="F56" s="42">
        <f t="shared" si="30"/>
        <v>4.2418774658274847</v>
      </c>
      <c r="G56" s="15" t="s">
        <v>27</v>
      </c>
      <c r="H56" s="38">
        <f>H55/H54</f>
        <v>1.2717936998447945</v>
      </c>
      <c r="I56" s="38">
        <f t="shared" ref="I56:J56" si="31">I55/I54</f>
        <v>1.533321062367609</v>
      </c>
      <c r="J56" s="102">
        <f t="shared" si="31"/>
        <v>1.2683505395618631</v>
      </c>
    </row>
    <row r="58" spans="1:19" ht="17" thickBot="1" x14ac:dyDescent="0.25">
      <c r="C58" t="s">
        <v>84</v>
      </c>
      <c r="G58" s="4"/>
      <c r="N58" t="s">
        <v>71</v>
      </c>
      <c r="O58" t="s">
        <v>72</v>
      </c>
      <c r="P58" t="s">
        <v>76</v>
      </c>
      <c r="Q58" t="s">
        <v>77</v>
      </c>
    </row>
    <row r="59" spans="1:19" x14ac:dyDescent="0.2">
      <c r="C59" s="32" t="s">
        <v>22</v>
      </c>
      <c r="D59" s="33">
        <v>-1.7381450899999999</v>
      </c>
      <c r="E59" s="33">
        <v>5.0046800899999999</v>
      </c>
      <c r="F59" s="33">
        <v>-0.10907291</v>
      </c>
      <c r="G59" s="97">
        <f>H25</f>
        <v>5.8783195E-22</v>
      </c>
      <c r="H59" s="35">
        <f t="shared" ref="H59:J63" si="32">EXP(D59)</f>
        <v>0.17584627730583305</v>
      </c>
      <c r="I59" s="35">
        <f t="shared" si="32"/>
        <v>149.10937394764835</v>
      </c>
      <c r="J59" s="99">
        <f t="shared" si="32"/>
        <v>0.89666503926688801</v>
      </c>
      <c r="N59" s="29">
        <v>17.387</v>
      </c>
      <c r="O59" s="64">
        <v>3018.424</v>
      </c>
      <c r="P59">
        <v>6.0000000000000001E-3</v>
      </c>
      <c r="Q59" s="43">
        <f>(O59/701.7-P59*24)*701.7</f>
        <v>2917.3791999999999</v>
      </c>
    </row>
    <row r="60" spans="1:19" x14ac:dyDescent="0.2">
      <c r="C60" s="22" t="s">
        <v>23</v>
      </c>
      <c r="D60" s="18">
        <v>-4.3864559999999999</v>
      </c>
      <c r="E60" s="18">
        <v>-1.9974892</v>
      </c>
      <c r="F60" s="18">
        <v>-1.3506559</v>
      </c>
      <c r="G60" s="98">
        <f>H35</f>
        <v>4.3400930000000001E-21</v>
      </c>
      <c r="H60" s="36">
        <f t="shared" si="32"/>
        <v>1.2444755373062635E-2</v>
      </c>
      <c r="I60" s="36">
        <f t="shared" si="32"/>
        <v>0.13567551000771588</v>
      </c>
      <c r="J60" s="100">
        <f t="shared" si="32"/>
        <v>0.2590702807099477</v>
      </c>
      <c r="N60" s="30">
        <v>17.811</v>
      </c>
      <c r="O60" s="65">
        <v>9819.8160000000007</v>
      </c>
      <c r="P60">
        <v>2.1999999999999999E-2</v>
      </c>
      <c r="Q60" s="44">
        <f t="shared" ref="Q60:Q63" si="33">(O60/701.7-P60*24)*701.7</f>
        <v>9449.3184000000001</v>
      </c>
    </row>
    <row r="61" spans="1:19" x14ac:dyDescent="0.2">
      <c r="C61" s="22" t="s">
        <v>24</v>
      </c>
      <c r="D61" s="34">
        <v>-4.0434646000000001</v>
      </c>
      <c r="E61" s="34">
        <v>-1.3222221000000001</v>
      </c>
      <c r="F61" s="34">
        <v>-1.6611032999999999</v>
      </c>
      <c r="G61" s="2">
        <f>H40</f>
        <v>6.3154515E-19</v>
      </c>
      <c r="H61" s="36">
        <f t="shared" si="32"/>
        <v>1.7536609706044239E-2</v>
      </c>
      <c r="I61" s="36">
        <f t="shared" si="32"/>
        <v>0.26654235964390116</v>
      </c>
      <c r="J61" s="100">
        <f t="shared" si="32"/>
        <v>0.18992931544754912</v>
      </c>
      <c r="N61" s="30">
        <v>19.279</v>
      </c>
      <c r="O61" s="65">
        <v>1490.9359999999999</v>
      </c>
      <c r="P61">
        <v>4.2000000000000003E-2</v>
      </c>
      <c r="Q61" s="44">
        <f t="shared" si="33"/>
        <v>783.62239999999974</v>
      </c>
    </row>
    <row r="62" spans="1:19" x14ac:dyDescent="0.2">
      <c r="C62" s="22" t="s">
        <v>25</v>
      </c>
      <c r="D62" s="18">
        <v>-4.0170564000000004</v>
      </c>
      <c r="E62" s="18">
        <v>1.5049066</v>
      </c>
      <c r="F62" s="18">
        <v>-1.8210957999999999</v>
      </c>
      <c r="G62" s="2">
        <f>H45</f>
        <v>1.2191372999999999E-19</v>
      </c>
      <c r="H62" s="36">
        <f t="shared" si="32"/>
        <v>1.8005889142726363E-2</v>
      </c>
      <c r="I62" s="36">
        <f t="shared" si="32"/>
        <v>4.5037329619849311</v>
      </c>
      <c r="J62" s="100">
        <f t="shared" si="32"/>
        <v>0.16184830035893399</v>
      </c>
      <c r="N62" s="30">
        <v>14.605</v>
      </c>
      <c r="O62" s="65">
        <v>1505.85</v>
      </c>
      <c r="P62">
        <v>8.6999999999999994E-2</v>
      </c>
      <c r="Q62" s="44">
        <f t="shared" si="33"/>
        <v>40.700399999999739</v>
      </c>
    </row>
    <row r="63" spans="1:19" ht="17" thickBot="1" x14ac:dyDescent="0.25">
      <c r="C63" s="22" t="s">
        <v>26</v>
      </c>
      <c r="D63" s="18">
        <v>-1.71457752</v>
      </c>
      <c r="E63" s="18">
        <v>4.0825970399999996</v>
      </c>
      <c r="F63" s="18">
        <v>-0.61227929000000003</v>
      </c>
      <c r="G63" s="2">
        <f>H30</f>
        <v>1.5260601000000001E-20</v>
      </c>
      <c r="H63" s="36">
        <f t="shared" si="32"/>
        <v>0.18003976784890491</v>
      </c>
      <c r="I63" s="36">
        <f t="shared" si="32"/>
        <v>59.299272630442729</v>
      </c>
      <c r="J63" s="100">
        <f t="shared" si="32"/>
        <v>0.54211382519854867</v>
      </c>
      <c r="N63" s="31">
        <v>13.749000000000001</v>
      </c>
      <c r="O63" s="66">
        <v>4047.0059999999999</v>
      </c>
      <c r="P63">
        <v>6.6000000000000003E-2</v>
      </c>
      <c r="Q63" s="45">
        <f t="shared" si="33"/>
        <v>2935.5131999999999</v>
      </c>
    </row>
    <row r="64" spans="1:19" x14ac:dyDescent="0.2">
      <c r="C64" s="22"/>
      <c r="D64" s="17"/>
      <c r="E64" s="17"/>
      <c r="F64" s="17"/>
      <c r="G64" t="s">
        <v>85</v>
      </c>
      <c r="H64" s="37"/>
      <c r="I64" s="37"/>
      <c r="J64" s="101"/>
      <c r="M64" t="s">
        <v>41</v>
      </c>
      <c r="N64" s="69">
        <f>AVERAGE(N59:N63)</f>
        <v>16.566200000000002</v>
      </c>
      <c r="O64" s="69">
        <f>AVERAGE(O59:O63)</f>
        <v>3976.4064000000008</v>
      </c>
      <c r="Q64" s="69">
        <f>AVERAGE(Q59:Q63)</f>
        <v>3225.3067199999996</v>
      </c>
    </row>
    <row r="65" spans="3:17" x14ac:dyDescent="0.2">
      <c r="C65" s="22" t="s">
        <v>5</v>
      </c>
      <c r="D65" s="18">
        <f>AVERAGE(D59:D63)</f>
        <v>-3.179939922</v>
      </c>
      <c r="E65" s="18">
        <f t="shared" ref="E65:F65" si="34">AVERAGE(E59:E63)</f>
        <v>1.454494486</v>
      </c>
      <c r="F65" s="18">
        <f t="shared" si="34"/>
        <v>-1.1108414400000002</v>
      </c>
      <c r="G65">
        <f>GEOMEAN(G59:G63)</f>
        <v>1.974041037276731E-20</v>
      </c>
      <c r="H65" s="36">
        <f>AVERAGE(H59:H63)</f>
        <v>8.0774659875314236E-2</v>
      </c>
      <c r="I65" s="36">
        <f t="shared" ref="I65:J65" si="35">AVERAGE(I59:I63)</f>
        <v>42.662919481945529</v>
      </c>
      <c r="J65" s="100">
        <f t="shared" si="35"/>
        <v>0.40992535219637355</v>
      </c>
      <c r="M65" t="s">
        <v>42</v>
      </c>
      <c r="N65" s="69">
        <f>STDEV(N59:N63)</f>
        <v>2.3111385073162523</v>
      </c>
      <c r="O65" s="69">
        <f>STDEV(O59:O63)</f>
        <v>3440.5436478287543</v>
      </c>
      <c r="Q65" s="69">
        <f>STDEV(Q59:Q63)</f>
        <v>3708.7956524491069</v>
      </c>
    </row>
    <row r="66" spans="3:17" x14ac:dyDescent="0.2">
      <c r="C66" s="22" t="s">
        <v>6</v>
      </c>
      <c r="D66" s="18">
        <f>STDEV(D59:D63)</f>
        <v>1.3349325095771452</v>
      </c>
      <c r="E66" s="18">
        <f t="shared" ref="E66:F66" si="36">STDEV(E59:E63)</f>
        <v>3.1280836228354634</v>
      </c>
      <c r="F66" s="18">
        <f t="shared" si="36"/>
        <v>0.72747246525310882</v>
      </c>
      <c r="G66" t="s">
        <v>42</v>
      </c>
      <c r="H66" s="36">
        <f>STDEV(H59:H63)</f>
        <v>8.8741365100557315E-2</v>
      </c>
      <c r="I66" s="36">
        <f t="shared" ref="I66:J66" si="37">STDEV(I59:I63)</f>
        <v>64.555709862123621</v>
      </c>
      <c r="J66" s="100">
        <f t="shared" si="37"/>
        <v>0.31108160014330211</v>
      </c>
      <c r="M66" t="s">
        <v>73</v>
      </c>
      <c r="N66" s="68">
        <f>N65/N64</f>
        <v>0.139509272332596</v>
      </c>
      <c r="O66" s="68">
        <f>O65/O64</f>
        <v>0.86523944027168698</v>
      </c>
      <c r="Q66" s="68">
        <f>Q65/Q64</f>
        <v>1.1499047918298781</v>
      </c>
    </row>
    <row r="67" spans="3:17" ht="17" thickBot="1" x14ac:dyDescent="0.25">
      <c r="C67" s="23" t="s">
        <v>27</v>
      </c>
      <c r="D67" s="19">
        <f>SQRT(EXP(D66^2)-1)</f>
        <v>2.2230596539200111</v>
      </c>
      <c r="E67" s="19">
        <f t="shared" ref="E67:F67" si="38">SQRT(EXP(E66^2)-1)</f>
        <v>133.27643468507463</v>
      </c>
      <c r="F67" s="19">
        <f t="shared" si="38"/>
        <v>0.83522523089510947</v>
      </c>
      <c r="G67" s="15" t="s">
        <v>27</v>
      </c>
      <c r="H67" s="38">
        <f>H66/H65</f>
        <v>1.0986287684471923</v>
      </c>
      <c r="I67" s="38">
        <f t="shared" ref="I67:J67" si="39">I66/I65</f>
        <v>1.5131573423952591</v>
      </c>
      <c r="J67" s="102">
        <f t="shared" si="39"/>
        <v>0.75887377659501132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81CA-2C8F-C74D-8FFF-C3186B97AA33}">
  <sheetPr codeName="Sheet4">
    <tabColor theme="5" tint="0.39997558519241921"/>
  </sheetPr>
  <dimension ref="A1:T67"/>
  <sheetViews>
    <sheetView topLeftCell="A48" workbookViewId="0">
      <selection activeCell="G59" sqref="G59:G65"/>
    </sheetView>
  </sheetViews>
  <sheetFormatPr baseColWidth="10" defaultRowHeight="16" x14ac:dyDescent="0.2"/>
  <cols>
    <col min="4" max="4" width="16.1640625" bestFit="1" customWidth="1"/>
    <col min="5" max="5" width="11.33203125" customWidth="1"/>
    <col min="6" max="6" width="10" customWidth="1"/>
    <col min="7" max="7" width="12" customWidth="1"/>
    <col min="9" max="9" width="12.1640625" bestFit="1" customWidth="1"/>
    <col min="11" max="11" width="9.83203125" customWidth="1"/>
    <col min="12" max="12" width="6.1640625" customWidth="1"/>
    <col min="13" max="13" width="13.33203125" bestFit="1" customWidth="1"/>
    <col min="14" max="14" width="12.1640625" bestFit="1" customWidth="1"/>
    <col min="15" max="15" width="11.1640625" customWidth="1"/>
    <col min="16" max="16" width="13.5" bestFit="1" customWidth="1"/>
    <col min="17" max="17" width="12.33203125" bestFit="1" customWidth="1"/>
    <col min="18" max="18" width="12" bestFit="1" customWidth="1"/>
  </cols>
  <sheetData>
    <row r="1" spans="1:20" ht="17" thickBot="1" x14ac:dyDescent="0.25">
      <c r="A1" s="54"/>
      <c r="B1" t="s">
        <v>12</v>
      </c>
      <c r="C1" t="s">
        <v>10</v>
      </c>
      <c r="D1" t="s">
        <v>0</v>
      </c>
      <c r="E1" s="8" t="s">
        <v>1</v>
      </c>
      <c r="F1" s="8" t="s">
        <v>2</v>
      </c>
      <c r="G1" s="8" t="s">
        <v>7</v>
      </c>
      <c r="H1" s="8" t="s">
        <v>3</v>
      </c>
      <c r="I1" s="8" t="s">
        <v>16</v>
      </c>
      <c r="J1" s="8" t="s">
        <v>9</v>
      </c>
      <c r="K1" s="8" t="s">
        <v>44</v>
      </c>
      <c r="L1" s="8" t="s">
        <v>37</v>
      </c>
      <c r="M1" s="8" t="s">
        <v>38</v>
      </c>
      <c r="N1" s="8" t="s">
        <v>17</v>
      </c>
      <c r="O1" s="8" t="s">
        <v>15</v>
      </c>
      <c r="P1" s="8" t="s">
        <v>60</v>
      </c>
      <c r="Q1" t="s">
        <v>1</v>
      </c>
      <c r="R1" t="s">
        <v>2</v>
      </c>
      <c r="S1" t="s">
        <v>7</v>
      </c>
    </row>
    <row r="2" spans="1:20" x14ac:dyDescent="0.2">
      <c r="A2">
        <v>2003</v>
      </c>
      <c r="B2" t="s">
        <v>12</v>
      </c>
      <c r="C2" t="s">
        <v>56</v>
      </c>
      <c r="D2" s="73">
        <v>-3.54</v>
      </c>
      <c r="E2" s="73">
        <v>-2.4794999999999998</v>
      </c>
      <c r="F2" s="73">
        <v>0.3891</v>
      </c>
      <c r="G2" s="58"/>
      <c r="H2" s="74">
        <v>0.13016150000000001</v>
      </c>
      <c r="K2" s="4">
        <f t="shared" ref="K2:K9" si="0">-2*LN(H2/L2) +2*M2</f>
        <v>15.047771883295894</v>
      </c>
      <c r="L2">
        <v>12</v>
      </c>
      <c r="M2">
        <v>3</v>
      </c>
      <c r="N2">
        <f t="shared" ref="N2:N9" si="1">1/EXP(-0.5*K2)</f>
        <v>1851.7491199644444</v>
      </c>
      <c r="O2">
        <f>N2/SUM(N$2:N$9)</f>
        <v>1.675897874424917E-2</v>
      </c>
      <c r="P2" s="43">
        <f>N2/(SUM(N$2:N$5))</f>
        <v>3.9210558908780058E-2</v>
      </c>
      <c r="Q2" s="4">
        <f>$O2*D2+$O3*D3+$O4*D4+$O5*D5+$O6*D6+$O7*D7+$O8*D8+$O9*D9</f>
        <v>-4.3957055239978127</v>
      </c>
      <c r="R2" s="4">
        <f t="shared" ref="R2:S2" si="2">$O2*E2+$O3*E3+$O4*E4+$O5*E5+$O6*E6+$O7*E7+$O8*E8+$O9*E9</f>
        <v>-4.9306417802649642</v>
      </c>
      <c r="S2" s="4">
        <f t="shared" si="2"/>
        <v>-0.87476404731240343</v>
      </c>
      <c r="T2" s="4">
        <v>0.5</v>
      </c>
    </row>
    <row r="3" spans="1:20" x14ac:dyDescent="0.2">
      <c r="A3">
        <v>2003</v>
      </c>
      <c r="B3" t="s">
        <v>12</v>
      </c>
      <c r="C3" t="s">
        <v>57</v>
      </c>
      <c r="D3" s="73">
        <v>-4.3993000000000002</v>
      </c>
      <c r="E3" s="73">
        <v>-5.3413000000000004</v>
      </c>
      <c r="F3" s="73">
        <v>0.30549999999999999</v>
      </c>
      <c r="G3" s="58"/>
      <c r="H3" s="74">
        <v>1.070748E-2</v>
      </c>
      <c r="K3" s="4">
        <f t="shared" si="0"/>
        <v>20.04343873222826</v>
      </c>
      <c r="L3">
        <v>12</v>
      </c>
      <c r="M3">
        <v>3</v>
      </c>
      <c r="N3">
        <f t="shared" si="1"/>
        <v>22510.099769343658</v>
      </c>
      <c r="O3">
        <f t="shared" ref="O3:O9" si="3">N3/SUM(N$2:N$9)</f>
        <v>0.20372429477520262</v>
      </c>
      <c r="P3" s="44">
        <f t="shared" ref="P3:P4" si="4">N3/(SUM(N$2:N$5))</f>
        <v>0.47664858243070934</v>
      </c>
    </row>
    <row r="4" spans="1:20" x14ac:dyDescent="0.2">
      <c r="A4">
        <v>2003</v>
      </c>
      <c r="B4" t="s">
        <v>12</v>
      </c>
      <c r="C4" t="s">
        <v>58</v>
      </c>
      <c r="D4" s="73">
        <v>-4.4566879999999998</v>
      </c>
      <c r="E4" s="73">
        <v>-4.4233919999999998</v>
      </c>
      <c r="F4" s="73">
        <v>-3.264669</v>
      </c>
      <c r="G4" s="58"/>
      <c r="H4" s="74">
        <v>1.1093230000000001E-2</v>
      </c>
      <c r="K4" s="4">
        <f t="shared" si="0"/>
        <v>19.972653832864939</v>
      </c>
      <c r="L4">
        <v>12</v>
      </c>
      <c r="M4">
        <v>3</v>
      </c>
      <c r="N4">
        <f t="shared" si="1"/>
        <v>21727.345694468793</v>
      </c>
      <c r="O4">
        <f t="shared" si="3"/>
        <v>0.19664009597020782</v>
      </c>
      <c r="P4" s="44">
        <f t="shared" si="4"/>
        <v>0.46007386157189351</v>
      </c>
      <c r="Q4" s="4">
        <f>$P2*D2+$P3*D3+$P4*D4+$P5*D5</f>
        <v>-4.36097950615122</v>
      </c>
      <c r="R4" s="4">
        <f t="shared" ref="R4:S4" si="5">$P2*E2+$P3*E3+$P4*E4+$P5*E5</f>
        <v>-4.7001216266897865</v>
      </c>
      <c r="S4" s="4">
        <f t="shared" si="5"/>
        <v>-1.3795869980262188</v>
      </c>
    </row>
    <row r="5" spans="1:20" ht="17" thickBot="1" x14ac:dyDescent="0.25">
      <c r="A5">
        <v>2003</v>
      </c>
      <c r="B5" t="s">
        <v>12</v>
      </c>
      <c r="C5" t="s">
        <v>59</v>
      </c>
      <c r="D5" s="73">
        <v>-3.11</v>
      </c>
      <c r="E5" s="73">
        <v>-0.90949999999999998</v>
      </c>
      <c r="F5" s="73">
        <v>-1.5985</v>
      </c>
      <c r="G5" s="58"/>
      <c r="H5" s="74">
        <v>0.21206240000000001</v>
      </c>
      <c r="K5" s="4">
        <f t="shared" si="0"/>
        <v>14.071562715569783</v>
      </c>
      <c r="L5">
        <v>12</v>
      </c>
      <c r="M5">
        <v>3</v>
      </c>
      <c r="N5">
        <f t="shared" si="1"/>
        <v>1136.5826430251282</v>
      </c>
      <c r="O5">
        <f t="shared" si="3"/>
        <v>1.028647139624746E-2</v>
      </c>
      <c r="P5" s="45">
        <f>N5/(SUM(N$2:N$5))</f>
        <v>2.406699708861719E-2</v>
      </c>
      <c r="Q5" s="4">
        <f>$P6*D6+$P7*D7+$P8*D8+$P9*D9</f>
        <v>-4.4216267549623423</v>
      </c>
      <c r="R5" s="4">
        <f t="shared" ref="R5:S5" si="6">$P6*E6+$P7*E7+$P8*E8+$P9*E9</f>
        <v>-5.1027135153311072</v>
      </c>
      <c r="S5" s="4">
        <f t="shared" si="6"/>
        <v>-0.49793902926812261</v>
      </c>
    </row>
    <row r="6" spans="1:20" x14ac:dyDescent="0.2">
      <c r="A6">
        <v>2003</v>
      </c>
      <c r="B6" t="s">
        <v>12</v>
      </c>
      <c r="C6" t="s">
        <v>52</v>
      </c>
      <c r="D6" s="73">
        <v>-4.3597293740771796</v>
      </c>
      <c r="E6" s="73">
        <v>-4.5417903952243899</v>
      </c>
      <c r="F6" s="73">
        <v>1.11584960519527</v>
      </c>
      <c r="H6" s="2">
        <v>2.3718510000000002E-2</v>
      </c>
      <c r="I6" s="2"/>
      <c r="K6" s="4">
        <f t="shared" si="0"/>
        <v>18.452812345605004</v>
      </c>
      <c r="L6">
        <v>12</v>
      </c>
      <c r="M6">
        <v>3</v>
      </c>
      <c r="N6">
        <f t="shared" si="1"/>
        <v>10161.955497130804</v>
      </c>
      <c r="O6">
        <f t="shared" si="3"/>
        <v>9.1969259950122825E-2</v>
      </c>
      <c r="P6" s="43">
        <f>N6/SUM(N$6:N$9)</f>
        <v>0.16061970064664916</v>
      </c>
    </row>
    <row r="7" spans="1:20" x14ac:dyDescent="0.2">
      <c r="A7">
        <v>2003</v>
      </c>
      <c r="B7" t="s">
        <v>12</v>
      </c>
      <c r="C7" t="s">
        <v>50</v>
      </c>
      <c r="D7" s="73">
        <v>-4.3773779357228904</v>
      </c>
      <c r="E7" s="73">
        <v>-5.33288043692201</v>
      </c>
      <c r="F7" s="73">
        <v>0.87323488331280696</v>
      </c>
      <c r="H7" s="74">
        <v>1.0695700000000001E-2</v>
      </c>
      <c r="K7" s="4">
        <f t="shared" si="0"/>
        <v>20.045640274464411</v>
      </c>
      <c r="L7">
        <v>12</v>
      </c>
      <c r="M7">
        <v>3</v>
      </c>
      <c r="N7">
        <f t="shared" si="1"/>
        <v>22534.891879750914</v>
      </c>
      <c r="O7">
        <f t="shared" si="3"/>
        <v>0.20394867206630579</v>
      </c>
      <c r="P7" s="44">
        <f t="shared" ref="P7:P9" si="7">N7/SUM(N$6:N$9)</f>
        <v>0.3561861286296879</v>
      </c>
    </row>
    <row r="8" spans="1:20" x14ac:dyDescent="0.2">
      <c r="A8">
        <v>2003</v>
      </c>
      <c r="B8" t="s">
        <v>12</v>
      </c>
      <c r="C8" t="s">
        <v>51</v>
      </c>
      <c r="D8" s="73">
        <v>-4.6268906665402003</v>
      </c>
      <c r="E8" s="73">
        <v>-5.67967855975456</v>
      </c>
      <c r="F8" s="73">
        <v>-2.93406827409708</v>
      </c>
      <c r="H8">
        <v>1.8411480000000001E-2</v>
      </c>
      <c r="K8" s="4">
        <f t="shared" si="0"/>
        <v>18.959375091329086</v>
      </c>
      <c r="L8">
        <v>12</v>
      </c>
      <c r="M8">
        <v>3</v>
      </c>
      <c r="N8">
        <f t="shared" si="1"/>
        <v>13091.095505535237</v>
      </c>
      <c r="O8">
        <f t="shared" si="3"/>
        <v>0.11847900395946373</v>
      </c>
      <c r="P8" s="44">
        <f t="shared" si="7"/>
        <v>0.20691763921121789</v>
      </c>
    </row>
    <row r="9" spans="1:20" ht="17" thickBot="1" x14ac:dyDescent="0.25">
      <c r="A9">
        <v>2003</v>
      </c>
      <c r="B9" t="s">
        <v>12</v>
      </c>
      <c r="C9" t="s">
        <v>53</v>
      </c>
      <c r="D9" s="73">
        <v>-4.3609268124184597</v>
      </c>
      <c r="E9" s="73">
        <v>-4.6999605004691301</v>
      </c>
      <c r="F9" s="73">
        <v>-1.3793793075579699</v>
      </c>
      <c r="H9" s="2">
        <v>1.3789300000000001E-2</v>
      </c>
      <c r="K9" s="4">
        <f t="shared" si="0"/>
        <v>19.537537999349304</v>
      </c>
      <c r="L9">
        <v>12</v>
      </c>
      <c r="M9">
        <v>3</v>
      </c>
      <c r="N9">
        <f t="shared" si="1"/>
        <v>17479.237022782316</v>
      </c>
      <c r="O9">
        <f t="shared" si="3"/>
        <v>0.15819322313820061</v>
      </c>
      <c r="P9" s="45">
        <f t="shared" si="7"/>
        <v>0.27627653151244502</v>
      </c>
    </row>
    <row r="10" spans="1:20" x14ac:dyDescent="0.2">
      <c r="D10" s="39"/>
      <c r="E10" s="39"/>
      <c r="F10" s="39"/>
      <c r="H10" s="2"/>
      <c r="K10" s="4"/>
    </row>
    <row r="11" spans="1:20" x14ac:dyDescent="0.2">
      <c r="A11" s="10"/>
      <c r="H11" s="2"/>
      <c r="K11" s="2"/>
    </row>
    <row r="12" spans="1:20" x14ac:dyDescent="0.2">
      <c r="A12">
        <v>2003</v>
      </c>
      <c r="B12" t="s">
        <v>18</v>
      </c>
      <c r="C12" t="s">
        <v>8</v>
      </c>
      <c r="D12" s="73">
        <v>-4.5608300000000002</v>
      </c>
      <c r="E12" s="73">
        <v>-5.7150090000000002</v>
      </c>
      <c r="F12" s="73">
        <v>-1.7964899999999999</v>
      </c>
      <c r="G12" s="73">
        <v>0.2002476</v>
      </c>
      <c r="H12" s="2">
        <v>1.5204209999999999E-2</v>
      </c>
      <c r="I12" s="6">
        <v>0.50134000000000001</v>
      </c>
      <c r="K12" s="4">
        <f t="shared" ref="K12:K19" si="8">-2*LN(H12/L12) +2*M12</f>
        <v>21.342179131167654</v>
      </c>
      <c r="L12">
        <v>12</v>
      </c>
      <c r="M12">
        <v>4</v>
      </c>
      <c r="N12">
        <f>1/EXP(-0.5*K12)</f>
        <v>43091.867344487597</v>
      </c>
      <c r="O12">
        <f>N12/SUM(N$12:N$19)</f>
        <v>0.13500874883273728</v>
      </c>
      <c r="Q12">
        <f>$O12*D12</f>
        <v>-0.61575195193881316</v>
      </c>
      <c r="R12">
        <f t="shared" ref="R12:T19" si="9">$O12*E12</f>
        <v>-0.7715762146578331</v>
      </c>
      <c r="S12">
        <f t="shared" si="9"/>
        <v>-0.24254186719052417</v>
      </c>
      <c r="T12">
        <f t="shared" si="9"/>
        <v>2.703517793275844E-2</v>
      </c>
    </row>
    <row r="13" spans="1:20" x14ac:dyDescent="0.2">
      <c r="A13">
        <v>2003</v>
      </c>
      <c r="B13" t="s">
        <v>18</v>
      </c>
      <c r="C13" t="s">
        <v>30</v>
      </c>
      <c r="D13" s="73">
        <v>-4.5575029999999996</v>
      </c>
      <c r="E13" s="73">
        <v>-5.4343380000000003</v>
      </c>
      <c r="F13" s="73">
        <v>-3.0008400000000002</v>
      </c>
      <c r="G13" s="73">
        <v>0.20013339999999999</v>
      </c>
      <c r="H13">
        <v>1.341414E-2</v>
      </c>
      <c r="I13" s="6"/>
      <c r="K13" s="4">
        <f t="shared" si="8"/>
        <v>21.592705108580081</v>
      </c>
      <c r="L13">
        <v>12</v>
      </c>
      <c r="M13">
        <v>4</v>
      </c>
      <c r="N13">
        <f t="shared" ref="N13:N19" si="10">1/EXP(-0.5*K13)</f>
        <v>48842.326112425457</v>
      </c>
      <c r="O13">
        <f t="shared" ref="O13:O19" si="11">N13/SUM(N$12:N$19)</f>
        <v>0.15302519349657823</v>
      </c>
      <c r="Q13">
        <f t="shared" ref="Q13:Q19" si="12">$O13*D13</f>
        <v>-0.69741277843623573</v>
      </c>
      <c r="R13">
        <f t="shared" si="9"/>
        <v>-0.83159062397580796</v>
      </c>
      <c r="S13">
        <f t="shared" si="9"/>
        <v>-0.45920412165227181</v>
      </c>
      <c r="T13">
        <f t="shared" si="9"/>
        <v>3.0625452260128087E-2</v>
      </c>
    </row>
    <row r="14" spans="1:20" x14ac:dyDescent="0.2">
      <c r="A14">
        <v>2003</v>
      </c>
      <c r="B14" t="s">
        <v>19</v>
      </c>
      <c r="C14" t="s">
        <v>8</v>
      </c>
      <c r="D14" s="73">
        <v>-4.6184719999999997</v>
      </c>
      <c r="E14" s="73">
        <v>-4.880236</v>
      </c>
      <c r="F14" s="73">
        <v>-3.4283890000000001</v>
      </c>
      <c r="G14" s="73">
        <v>0.2006008</v>
      </c>
      <c r="H14" s="73">
        <v>1.7662549999999999E-2</v>
      </c>
      <c r="I14" s="6">
        <v>0.4899</v>
      </c>
      <c r="K14" s="4">
        <f t="shared" si="8"/>
        <v>21.042430699814329</v>
      </c>
      <c r="L14">
        <v>12</v>
      </c>
      <c r="M14">
        <v>4</v>
      </c>
      <c r="N14">
        <f t="shared" si="10"/>
        <v>37094.179515286916</v>
      </c>
      <c r="O14">
        <f t="shared" si="11"/>
        <v>0.11621772445599249</v>
      </c>
      <c r="Q14">
        <f t="shared" si="12"/>
        <v>-0.5367483063037165</v>
      </c>
      <c r="R14">
        <f t="shared" si="9"/>
        <v>-0.56716992272821498</v>
      </c>
      <c r="S14">
        <f t="shared" si="9"/>
        <v>-0.39843956812995562</v>
      </c>
      <c r="T14">
        <f t="shared" si="9"/>
        <v>2.3313368500051657E-2</v>
      </c>
    </row>
    <row r="15" spans="1:20" x14ac:dyDescent="0.2">
      <c r="A15">
        <v>2003</v>
      </c>
      <c r="B15" t="s">
        <v>19</v>
      </c>
      <c r="C15" t="s">
        <v>30</v>
      </c>
      <c r="D15" s="73">
        <v>-4.5900129999999999</v>
      </c>
      <c r="E15" s="73">
        <v>-4.5159789999999997</v>
      </c>
      <c r="F15" s="73">
        <v>-3.643494</v>
      </c>
      <c r="G15" s="73">
        <v>0.2002273</v>
      </c>
      <c r="H15" s="73">
        <v>1.516122E-2</v>
      </c>
      <c r="I15" s="6"/>
      <c r="K15" s="4">
        <f>-2*LN(H17/L15) +2*M15</f>
        <v>21.008298239743443</v>
      </c>
      <c r="L15">
        <v>12</v>
      </c>
      <c r="M15">
        <v>4</v>
      </c>
      <c r="N15">
        <f t="shared" si="10"/>
        <v>36466.493070059056</v>
      </c>
      <c r="O15">
        <f t="shared" si="11"/>
        <v>0.11425115473293956</v>
      </c>
      <c r="Q15">
        <f t="shared" si="12"/>
        <v>-0.5244142854892041</v>
      </c>
      <c r="R15">
        <f t="shared" si="9"/>
        <v>-0.51595581549970559</v>
      </c>
      <c r="S15">
        <f t="shared" si="9"/>
        <v>-0.41627339676253688</v>
      </c>
      <c r="T15">
        <f t="shared" si="9"/>
        <v>2.2876200234058709E-2</v>
      </c>
    </row>
    <row r="16" spans="1:20" x14ac:dyDescent="0.2">
      <c r="A16">
        <v>2003</v>
      </c>
      <c r="B16" t="s">
        <v>28</v>
      </c>
      <c r="C16" t="s">
        <v>8</v>
      </c>
      <c r="D16" s="73">
        <v>-4.5844909999999999</v>
      </c>
      <c r="E16" s="73">
        <v>-3.8461569999999998</v>
      </c>
      <c r="F16" s="73">
        <v>-3.6996519999999999</v>
      </c>
      <c r="G16" s="73">
        <v>0.20021510000000001</v>
      </c>
      <c r="H16">
        <v>1.5493160000000001E-2</v>
      </c>
      <c r="I16" s="6">
        <v>0.46197500000000002</v>
      </c>
      <c r="K16" s="4">
        <f t="shared" si="8"/>
        <v>21.304526585129494</v>
      </c>
      <c r="L16">
        <v>12</v>
      </c>
      <c r="M16">
        <v>4</v>
      </c>
      <c r="N16">
        <f t="shared" si="10"/>
        <v>42288.196881574288</v>
      </c>
      <c r="O16">
        <f t="shared" si="11"/>
        <v>0.13249081330665866</v>
      </c>
      <c r="Q16">
        <f t="shared" si="12"/>
        <v>-0.60740294118705684</v>
      </c>
      <c r="R16">
        <f t="shared" si="9"/>
        <v>-0.50958046903509835</v>
      </c>
      <c r="S16">
        <f t="shared" si="9"/>
        <v>-0.4901699024316063</v>
      </c>
      <c r="T16">
        <f t="shared" si="9"/>
        <v>2.6526661435273994E-2</v>
      </c>
    </row>
    <row r="17" spans="1:20" x14ac:dyDescent="0.2">
      <c r="A17">
        <v>2003</v>
      </c>
      <c r="B17" t="s">
        <v>28</v>
      </c>
      <c r="C17" t="s">
        <v>30</v>
      </c>
      <c r="D17" s="73">
        <v>-4.6207029999999998</v>
      </c>
      <c r="E17" s="73">
        <v>-4.995012</v>
      </c>
      <c r="F17" s="73">
        <v>-3.3438279999999998</v>
      </c>
      <c r="G17" s="73">
        <v>0.20031669999999999</v>
      </c>
      <c r="H17">
        <v>1.7966570000000001E-2</v>
      </c>
      <c r="I17" s="6"/>
      <c r="K17" s="4">
        <f t="shared" si="8"/>
        <v>21.008298239743443</v>
      </c>
      <c r="L17">
        <v>12</v>
      </c>
      <c r="M17">
        <v>4</v>
      </c>
      <c r="N17">
        <f t="shared" si="10"/>
        <v>36466.493070059056</v>
      </c>
      <c r="O17">
        <f t="shared" si="11"/>
        <v>0.11425115473293956</v>
      </c>
      <c r="Q17">
        <f t="shared" si="12"/>
        <v>-0.52792065342795802</v>
      </c>
      <c r="R17">
        <f t="shared" si="9"/>
        <v>-0.57068588890488992</v>
      </c>
      <c r="S17">
        <f t="shared" si="9"/>
        <v>-0.38203621022833584</v>
      </c>
      <c r="T17">
        <f t="shared" si="9"/>
        <v>2.2886414287291833E-2</v>
      </c>
    </row>
    <row r="18" spans="1:20" x14ac:dyDescent="0.2">
      <c r="A18">
        <v>2003</v>
      </c>
      <c r="B18" t="s">
        <v>29</v>
      </c>
      <c r="C18" t="s">
        <v>8</v>
      </c>
      <c r="D18" s="73">
        <v>-4.5835220000000003</v>
      </c>
      <c r="E18" s="73">
        <v>-5.5966490000000002</v>
      </c>
      <c r="F18" s="73">
        <v>-1.5664499999999999</v>
      </c>
      <c r="G18" s="73">
        <v>0.2003568</v>
      </c>
      <c r="H18" s="73">
        <v>1.8551740000000001E-2</v>
      </c>
      <c r="I18" s="6">
        <v>0.48061500000000001</v>
      </c>
      <c r="J18" s="39"/>
      <c r="K18" s="4">
        <f t="shared" si="8"/>
        <v>20.944196687153209</v>
      </c>
      <c r="L18">
        <v>12</v>
      </c>
      <c r="M18">
        <v>4</v>
      </c>
      <c r="N18">
        <f t="shared" si="10"/>
        <v>35316.245290076855</v>
      </c>
      <c r="O18">
        <f t="shared" si="11"/>
        <v>0.11064737696249453</v>
      </c>
      <c r="Q18">
        <f t="shared" si="12"/>
        <v>-0.50715468654988693</v>
      </c>
      <c r="R18">
        <f t="shared" si="9"/>
        <v>-0.61925453162976807</v>
      </c>
      <c r="S18">
        <f t="shared" si="9"/>
        <v>-0.17332358364289954</v>
      </c>
      <c r="T18">
        <f t="shared" si="9"/>
        <v>2.2168954376599125E-2</v>
      </c>
    </row>
    <row r="19" spans="1:20" ht="17" thickBot="1" x14ac:dyDescent="0.25">
      <c r="A19" s="14">
        <v>2003</v>
      </c>
      <c r="B19" s="15" t="s">
        <v>29</v>
      </c>
      <c r="C19" s="15" t="s">
        <v>30</v>
      </c>
      <c r="D19" s="81">
        <v>-4.6038920000000001</v>
      </c>
      <c r="E19" s="81">
        <v>-5.7175130000000003</v>
      </c>
      <c r="F19" s="81">
        <v>-2.8280979999999998</v>
      </c>
      <c r="G19" s="81">
        <v>0.20015949999999999</v>
      </c>
      <c r="H19" s="15">
        <v>1.6539660000000001E-2</v>
      </c>
      <c r="I19" s="50"/>
      <c r="J19" s="15"/>
      <c r="K19" s="51">
        <f t="shared" si="8"/>
        <v>21.173801591226404</v>
      </c>
      <c r="L19" s="15">
        <v>12</v>
      </c>
      <c r="M19" s="15">
        <v>4</v>
      </c>
      <c r="N19" s="15">
        <f t="shared" si="10"/>
        <v>39612.531357823005</v>
      </c>
      <c r="O19" s="15">
        <f t="shared" si="11"/>
        <v>0.12410783347965978</v>
      </c>
      <c r="Q19">
        <f t="shared" si="12"/>
        <v>-0.57137906169433783</v>
      </c>
      <c r="R19">
        <f t="shared" si="9"/>
        <v>-0.70958815132179009</v>
      </c>
      <c r="S19">
        <f t="shared" si="9"/>
        <v>-0.35098911564815888</v>
      </c>
      <c r="T19">
        <f t="shared" si="9"/>
        <v>2.484136189537196E-2</v>
      </c>
    </row>
    <row r="20" spans="1:20" x14ac:dyDescent="0.2">
      <c r="A20" s="10"/>
      <c r="I20" s="6"/>
    </row>
    <row r="21" spans="1:20" x14ac:dyDescent="0.2">
      <c r="A21" s="10">
        <v>2003</v>
      </c>
      <c r="B21" t="s">
        <v>32</v>
      </c>
      <c r="I21" s="6"/>
      <c r="P21" s="1" t="s">
        <v>5</v>
      </c>
      <c r="Q21" s="11">
        <f t="shared" ref="Q21:T21" si="13">SUM(Q12:Q19)</f>
        <v>-4.5881846650272085</v>
      </c>
      <c r="R21" s="11">
        <f t="shared" si="13"/>
        <v>-5.0954016177531081</v>
      </c>
      <c r="S21" s="11">
        <f t="shared" si="13"/>
        <v>-2.9129777656862892</v>
      </c>
      <c r="T21" s="11">
        <f t="shared" si="13"/>
        <v>0.2002735909215338</v>
      </c>
    </row>
    <row r="22" spans="1:20" x14ac:dyDescent="0.2">
      <c r="A22" s="10">
        <v>2003</v>
      </c>
      <c r="B22" t="s">
        <v>13</v>
      </c>
      <c r="C22" t="s">
        <v>8</v>
      </c>
      <c r="D22">
        <v>-5.0530169000000003</v>
      </c>
      <c r="E22" s="74">
        <v>-1.7009333</v>
      </c>
      <c r="F22" s="39">
        <v>-5.6555400999999996</v>
      </c>
      <c r="G22">
        <v>0.20038020000000001</v>
      </c>
      <c r="H22">
        <v>2.0902429999999999E-3</v>
      </c>
      <c r="I22" s="6">
        <v>0.60353500000000004</v>
      </c>
      <c r="K22" s="4">
        <f>-2*LN(H22/L22) +2*M22</f>
        <v>24.735399058315291</v>
      </c>
      <c r="L22">
        <v>9</v>
      </c>
      <c r="M22">
        <v>4</v>
      </c>
      <c r="N22">
        <f>1/EXP(-0.5*K22)</f>
        <v>235084.31809043148</v>
      </c>
      <c r="O22">
        <f>N22/SUM(N$22:N$24)</f>
        <v>0.41951358742866485</v>
      </c>
      <c r="P22" s="1" t="s">
        <v>6</v>
      </c>
      <c r="Q22" s="11">
        <f>STDEV(D12:D19)</f>
        <v>2.3681014443461372E-2</v>
      </c>
      <c r="R22" s="11">
        <f t="shared" ref="R22:T22" si="14">STDEV(E12:E19)</f>
        <v>0.66432503027442691</v>
      </c>
      <c r="S22" s="11">
        <f t="shared" si="14"/>
        <v>0.81752202459093881</v>
      </c>
      <c r="T22" s="11">
        <f t="shared" si="14"/>
        <v>1.4840661325272238E-4</v>
      </c>
    </row>
    <row r="23" spans="1:20" x14ac:dyDescent="0.2">
      <c r="A23">
        <v>2003</v>
      </c>
      <c r="B23" t="s">
        <v>13</v>
      </c>
      <c r="C23" t="s">
        <v>30</v>
      </c>
      <c r="D23">
        <v>-5.1681816999999999</v>
      </c>
      <c r="E23">
        <v>-1.8324735000000001</v>
      </c>
      <c r="F23" s="39">
        <v>-6.7565797999999999</v>
      </c>
      <c r="G23">
        <v>0.20042660000000001</v>
      </c>
      <c r="H23">
        <v>2.2258199999999999E-3</v>
      </c>
      <c r="I23" s="82"/>
      <c r="K23" s="4">
        <f>-2*LN(H23/L23) +2*M23</f>
        <v>24.609708938536496</v>
      </c>
      <c r="L23">
        <v>9</v>
      </c>
      <c r="M23">
        <v>4</v>
      </c>
      <c r="N23">
        <f>1/EXP(-0.5*K23)</f>
        <v>220765.08895521591</v>
      </c>
      <c r="O23">
        <f t="shared" ref="O23:O24" si="15">N23/SUM(N$22:N$24)</f>
        <v>0.39396058060744193</v>
      </c>
      <c r="P23" s="1" t="s">
        <v>27</v>
      </c>
      <c r="Q23" s="11">
        <f t="shared" ref="Q23:T23" si="16">SQRT(EXP(Q22^2)-1)</f>
        <v>2.3684334853034162E-2</v>
      </c>
      <c r="R23" s="11">
        <f t="shared" si="16"/>
        <v>0.74482896581855829</v>
      </c>
      <c r="S23" s="11">
        <f t="shared" si="16"/>
        <v>0.9751924878438929</v>
      </c>
      <c r="T23" s="11">
        <f t="shared" si="16"/>
        <v>1.4840661405135706E-4</v>
      </c>
    </row>
    <row r="24" spans="1:20" ht="17" thickBot="1" x14ac:dyDescent="0.25">
      <c r="A24" s="47">
        <v>2003</v>
      </c>
      <c r="B24" s="47" t="s">
        <v>13</v>
      </c>
      <c r="C24" s="47" t="s">
        <v>61</v>
      </c>
      <c r="D24" s="47">
        <v>-4.611116</v>
      </c>
      <c r="E24" s="47">
        <v>-0.5</v>
      </c>
      <c r="F24" s="47">
        <v>-4.5</v>
      </c>
      <c r="G24" s="47"/>
      <c r="H24" s="48">
        <v>5.7648509999999999E-4</v>
      </c>
      <c r="I24" s="2"/>
      <c r="K24" s="4">
        <f>-2*LN(H24/L24) +2*M24</f>
        <v>23.114346705754791</v>
      </c>
      <c r="L24">
        <v>3</v>
      </c>
      <c r="M24">
        <v>3</v>
      </c>
      <c r="N24">
        <f>1/EXP(-0.5*K24)</f>
        <v>104524.14254863311</v>
      </c>
      <c r="O24">
        <f t="shared" si="15"/>
        <v>0.18652583196389314</v>
      </c>
      <c r="P24" s="1"/>
      <c r="Q24" s="4"/>
      <c r="R24" s="4"/>
      <c r="S24" s="4"/>
    </row>
    <row r="25" spans="1:20" ht="17" thickTop="1" x14ac:dyDescent="0.2">
      <c r="A25">
        <v>2003</v>
      </c>
      <c r="B25" t="s">
        <v>13</v>
      </c>
      <c r="C25" t="s">
        <v>62</v>
      </c>
      <c r="D25">
        <v>-5.2322234999999999</v>
      </c>
      <c r="E25">
        <v>-8</v>
      </c>
      <c r="F25">
        <v>4.5</v>
      </c>
      <c r="H25" s="2">
        <v>7.6975810999999999E-5</v>
      </c>
      <c r="I25" s="6"/>
      <c r="K25" s="4"/>
      <c r="P25" s="40"/>
      <c r="Q25" s="40"/>
    </row>
    <row r="26" spans="1:20" x14ac:dyDescent="0.2">
      <c r="P26" s="40"/>
      <c r="Q26" s="40"/>
    </row>
    <row r="27" spans="1:20" x14ac:dyDescent="0.2">
      <c r="A27">
        <v>2003</v>
      </c>
      <c r="B27" t="s">
        <v>14</v>
      </c>
      <c r="C27" t="s">
        <v>8</v>
      </c>
      <c r="D27">
        <v>-4.2190466999999998</v>
      </c>
      <c r="E27">
        <v>-3.6641515999999998</v>
      </c>
      <c r="F27">
        <v>-0.44645309999999999</v>
      </c>
      <c r="G27">
        <v>0.2001917</v>
      </c>
      <c r="H27">
        <v>6.1151210000000003E-3</v>
      </c>
      <c r="I27" s="6">
        <v>0.58003000000000005</v>
      </c>
      <c r="K27" s="4">
        <f>-2*LN(H27/L27) +2*M27</f>
        <v>22.58843059993395</v>
      </c>
      <c r="L27">
        <v>9</v>
      </c>
      <c r="M27">
        <v>4</v>
      </c>
      <c r="N27">
        <f>1/EXP(-0.5*K27)</f>
        <v>80355.458264570363</v>
      </c>
      <c r="O27">
        <f>N27/SUM(N$27:N$29)</f>
        <v>5.1426864755763247E-9</v>
      </c>
      <c r="P27" s="40"/>
      <c r="Q27" s="40"/>
    </row>
    <row r="28" spans="1:20" x14ac:dyDescent="0.2">
      <c r="A28">
        <v>2003</v>
      </c>
      <c r="B28" t="s">
        <v>14</v>
      </c>
      <c r="C28" t="s">
        <v>30</v>
      </c>
      <c r="D28">
        <v>-4.1450095999999998</v>
      </c>
      <c r="E28">
        <v>-3.4301913000000002</v>
      </c>
      <c r="F28">
        <v>-0.90030100000000002</v>
      </c>
      <c r="G28">
        <v>0.20045270000000001</v>
      </c>
      <c r="H28">
        <v>5.2444980000000002E-3</v>
      </c>
      <c r="I28" s="6"/>
      <c r="K28" s="4">
        <f>-2*LN(H28/L28) +2*M28</f>
        <v>22.8956006585016</v>
      </c>
      <c r="L28">
        <v>9</v>
      </c>
      <c r="M28">
        <v>4</v>
      </c>
      <c r="N28">
        <f>1/EXP(-0.5*K28)</f>
        <v>93695.021010266006</v>
      </c>
      <c r="O28">
        <f t="shared" ref="O28:O29" si="17">N28/SUM(N$27:N$29)</f>
        <v>5.9964080572082948E-9</v>
      </c>
      <c r="P28" s="40"/>
      <c r="Q28" s="73"/>
      <c r="R28" s="73"/>
      <c r="S28" s="73"/>
      <c r="T28" s="73"/>
    </row>
    <row r="29" spans="1:20" ht="17" thickBot="1" x14ac:dyDescent="0.25">
      <c r="A29" s="47">
        <v>2003</v>
      </c>
      <c r="B29" s="47" t="s">
        <v>14</v>
      </c>
      <c r="C29" s="47" t="s">
        <v>61</v>
      </c>
      <c r="D29" s="49">
        <v>-3.8523526000000001</v>
      </c>
      <c r="E29" s="47">
        <v>-3.0179537999999999</v>
      </c>
      <c r="F29" s="47">
        <v>-0.4544243</v>
      </c>
      <c r="G29" s="47"/>
      <c r="H29" s="48">
        <v>3.8563760000000003E-12</v>
      </c>
      <c r="I29" s="6"/>
      <c r="K29" s="4">
        <f>-2*LN(H29/L29) +2*M29</f>
        <v>60.759811044457486</v>
      </c>
      <c r="L29">
        <v>3</v>
      </c>
      <c r="M29">
        <v>3</v>
      </c>
      <c r="N29">
        <f>1/EXP(-0.5*K29)</f>
        <v>15625190793004.377</v>
      </c>
      <c r="O29">
        <f t="shared" si="17"/>
        <v>0.99999998886090546</v>
      </c>
      <c r="P29" s="40"/>
      <c r="Q29" s="73"/>
      <c r="R29" s="73"/>
      <c r="S29" s="73"/>
      <c r="T29" s="73"/>
    </row>
    <row r="30" spans="1:20" ht="17" thickTop="1" x14ac:dyDescent="0.2">
      <c r="A30">
        <v>2003</v>
      </c>
      <c r="B30" t="s">
        <v>14</v>
      </c>
      <c r="C30" t="s">
        <v>62</v>
      </c>
      <c r="D30">
        <v>-4.2483536199999996</v>
      </c>
      <c r="E30">
        <v>-3.5865732399999999</v>
      </c>
      <c r="F30">
        <v>-0.75178407999999997</v>
      </c>
      <c r="H30" s="2">
        <v>4.1293384000000002E-19</v>
      </c>
      <c r="I30" s="6"/>
      <c r="P30" s="40"/>
      <c r="Q30" s="73"/>
      <c r="R30" s="73"/>
      <c r="S30" s="73"/>
      <c r="T30" s="73"/>
    </row>
    <row r="31" spans="1:20" x14ac:dyDescent="0.2">
      <c r="H31" s="2"/>
      <c r="I31" s="6"/>
      <c r="P31" s="40"/>
      <c r="Q31" s="73"/>
      <c r="R31" s="73"/>
      <c r="S31" s="73"/>
      <c r="T31" s="73"/>
    </row>
    <row r="32" spans="1:20" x14ac:dyDescent="0.2">
      <c r="A32">
        <v>2003</v>
      </c>
      <c r="B32" t="s">
        <v>20</v>
      </c>
      <c r="C32" t="s">
        <v>35</v>
      </c>
      <c r="D32" s="73">
        <v>-4.091456</v>
      </c>
      <c r="E32" s="73">
        <v>4.1553779999999998</v>
      </c>
      <c r="F32" s="73">
        <v>-2.966993</v>
      </c>
      <c r="H32" s="75">
        <v>8.5808659999999995E-3</v>
      </c>
      <c r="I32" s="6"/>
      <c r="K32" s="4">
        <f>-2*LN(H32/L32) +2*M32</f>
        <v>17.71366545368555</v>
      </c>
      <c r="L32">
        <v>3</v>
      </c>
      <c r="M32">
        <v>3</v>
      </c>
      <c r="N32">
        <f>1/EXP(-0.5*K32)</f>
        <v>7022.2062399719307</v>
      </c>
      <c r="O32">
        <f>N32/SUM(N$32:N$34)</f>
        <v>0.29191418243004091</v>
      </c>
      <c r="P32" s="40"/>
      <c r="Q32" s="73"/>
      <c r="R32" s="73"/>
      <c r="S32" s="73"/>
      <c r="T32" s="73"/>
    </row>
    <row r="33" spans="1:20" x14ac:dyDescent="0.2">
      <c r="A33">
        <v>2003</v>
      </c>
      <c r="B33" t="s">
        <v>23</v>
      </c>
      <c r="C33" t="s">
        <v>34</v>
      </c>
      <c r="D33" s="73">
        <v>-5.1714500000000001</v>
      </c>
      <c r="E33" s="73">
        <v>-4.1571160000000003</v>
      </c>
      <c r="F33" s="73">
        <v>1.792565</v>
      </c>
      <c r="H33" s="74">
        <v>1.019115E-2</v>
      </c>
      <c r="I33" s="6"/>
      <c r="K33" s="4">
        <f>-2*LN(H33/L33) +2*M33</f>
        <v>17.369695742084843</v>
      </c>
      <c r="L33">
        <v>3</v>
      </c>
      <c r="M33">
        <v>3</v>
      </c>
      <c r="N33">
        <f t="shared" ref="N33:N34" si="18">1/EXP(-0.5*K33)</f>
        <v>5912.6409452871421</v>
      </c>
      <c r="O33">
        <f t="shared" ref="O33:O34" si="19">N33/SUM(N$32:N$34)</f>
        <v>0.24578938421392471</v>
      </c>
      <c r="P33" s="40"/>
      <c r="Q33" s="73"/>
      <c r="R33" s="73"/>
      <c r="S33" s="73"/>
      <c r="T33" s="73"/>
    </row>
    <row r="34" spans="1:20" ht="17" thickBot="1" x14ac:dyDescent="0.25">
      <c r="A34" s="47">
        <v>2003</v>
      </c>
      <c r="B34" s="47" t="s">
        <v>23</v>
      </c>
      <c r="C34" s="47" t="s">
        <v>40</v>
      </c>
      <c r="D34" s="77">
        <v>-4.498386</v>
      </c>
      <c r="E34" s="77">
        <v>-8</v>
      </c>
      <c r="F34" s="77">
        <v>3</v>
      </c>
      <c r="G34" s="47"/>
      <c r="H34" s="83">
        <v>5.4183340000000003E-3</v>
      </c>
      <c r="I34" s="6"/>
      <c r="K34" s="4">
        <f>-2*LN(H34/L34) +2*M34</f>
        <v>18.63315835904686</v>
      </c>
      <c r="L34">
        <v>3</v>
      </c>
      <c r="M34">
        <v>3</v>
      </c>
      <c r="N34">
        <f t="shared" si="18"/>
        <v>11120.874196674285</v>
      </c>
      <c r="O34">
        <f t="shared" si="19"/>
        <v>0.46229643335603432</v>
      </c>
      <c r="P34" s="40"/>
    </row>
    <row r="35" spans="1:20" ht="17" thickTop="1" x14ac:dyDescent="0.2">
      <c r="A35">
        <v>2003</v>
      </c>
      <c r="B35" t="s">
        <v>23</v>
      </c>
      <c r="C35" t="s">
        <v>63</v>
      </c>
      <c r="D35" s="39">
        <v>-4.4499231000000004</v>
      </c>
      <c r="E35" s="39">
        <v>-3.1763056000000001</v>
      </c>
      <c r="F35" s="39">
        <v>-0.40798469999999998</v>
      </c>
      <c r="H35" s="2">
        <v>1.6198081999999999E-20</v>
      </c>
      <c r="I35" s="6"/>
      <c r="K35" s="4"/>
    </row>
    <row r="36" spans="1:20" x14ac:dyDescent="0.2">
      <c r="D36" s="39"/>
      <c r="E36" s="39"/>
      <c r="F36" s="39"/>
      <c r="H36" s="2"/>
      <c r="I36" s="6"/>
      <c r="K36" s="4"/>
    </row>
    <row r="37" spans="1:20" x14ac:dyDescent="0.2">
      <c r="A37">
        <v>2003</v>
      </c>
      <c r="B37" t="s">
        <v>21</v>
      </c>
      <c r="C37" t="s">
        <v>35</v>
      </c>
      <c r="D37" s="73">
        <v>-4.0290559999999997</v>
      </c>
      <c r="E37" s="73">
        <v>2.3163870000000002</v>
      </c>
      <c r="F37" s="73">
        <v>-2.851534</v>
      </c>
      <c r="H37" s="75">
        <v>5.5529790000000004E-3</v>
      </c>
      <c r="I37" s="6"/>
      <c r="K37" s="4">
        <f>-2*LN(H37/L37) +2*M37</f>
        <v>18.584066054275056</v>
      </c>
      <c r="L37">
        <v>3</v>
      </c>
      <c r="M37">
        <v>3</v>
      </c>
      <c r="N37">
        <f>1/EXP(-0.5*K37)</f>
        <v>10851.222518500972</v>
      </c>
      <c r="O37">
        <f>N37/SUM(N$37:N$39)</f>
        <v>0.20075457055531035</v>
      </c>
      <c r="P37" s="40"/>
      <c r="Q37" s="4"/>
      <c r="R37" s="4"/>
      <c r="S37" s="4"/>
    </row>
    <row r="38" spans="1:20" x14ac:dyDescent="0.2">
      <c r="A38">
        <v>2003</v>
      </c>
      <c r="B38" t="s">
        <v>24</v>
      </c>
      <c r="C38" t="s">
        <v>34</v>
      </c>
      <c r="D38" s="73">
        <v>-3.4940519999999999</v>
      </c>
      <c r="E38" s="73">
        <v>-4.9763260000000002</v>
      </c>
      <c r="F38" s="73">
        <v>-3.5387240000000002</v>
      </c>
      <c r="H38" s="74">
        <v>2.6359009999999999E-2</v>
      </c>
      <c r="K38" s="4">
        <f t="shared" ref="K38:K39" si="20">-2*LN(H38/L38) +2*M38</f>
        <v>15.469114831251238</v>
      </c>
      <c r="L38">
        <v>3</v>
      </c>
      <c r="M38">
        <v>3</v>
      </c>
      <c r="N38">
        <f>1/EXP(-0.5*K38)</f>
        <v>2285.9967339275258</v>
      </c>
      <c r="O38">
        <f>N38/SUM(N$37:N$39)</f>
        <v>4.2292404549626725E-2</v>
      </c>
      <c r="Q38" s="4"/>
      <c r="R38" s="4"/>
      <c r="S38" s="4"/>
    </row>
    <row r="39" spans="1:20" ht="17" thickBot="1" x14ac:dyDescent="0.25">
      <c r="A39" s="47">
        <v>2003</v>
      </c>
      <c r="B39" s="47" t="s">
        <v>21</v>
      </c>
      <c r="C39" s="47" t="s">
        <v>40</v>
      </c>
      <c r="D39" s="77">
        <v>-4.2652859999999997</v>
      </c>
      <c r="E39" s="77">
        <v>-8</v>
      </c>
      <c r="F39" s="77">
        <v>3</v>
      </c>
      <c r="G39" s="47"/>
      <c r="H39" s="83">
        <v>1.472728E-3</v>
      </c>
      <c r="K39" s="4">
        <f t="shared" si="20"/>
        <v>21.23850220876648</v>
      </c>
      <c r="L39">
        <v>3</v>
      </c>
      <c r="M39">
        <v>3</v>
      </c>
      <c r="N39">
        <f>1/EXP(-0.5*K39)</f>
        <v>40914.962416388487</v>
      </c>
      <c r="O39">
        <f>N39/SUM(N$37:N$39)</f>
        <v>0.75695302489506289</v>
      </c>
      <c r="Q39" s="4"/>
      <c r="R39" s="4"/>
    </row>
    <row r="40" spans="1:20" ht="17" thickTop="1" x14ac:dyDescent="0.2">
      <c r="A40">
        <v>2003</v>
      </c>
      <c r="B40" t="s">
        <v>21</v>
      </c>
      <c r="C40" t="s">
        <v>63</v>
      </c>
      <c r="D40" s="39">
        <v>-4.3658584710000001</v>
      </c>
      <c r="E40" s="39">
        <v>-3.6377674039999999</v>
      </c>
      <c r="F40" s="39">
        <v>1.4643834999999999E-2</v>
      </c>
      <c r="H40" s="2">
        <v>3.2106389999999999E-19</v>
      </c>
      <c r="K40" s="4"/>
    </row>
    <row r="41" spans="1:20" x14ac:dyDescent="0.2">
      <c r="D41" s="39"/>
      <c r="E41" s="39"/>
    </row>
    <row r="42" spans="1:20" x14ac:dyDescent="0.2">
      <c r="A42">
        <v>2003</v>
      </c>
      <c r="B42" t="s">
        <v>33</v>
      </c>
      <c r="C42" t="s">
        <v>35</v>
      </c>
      <c r="D42" s="73">
        <v>-3.728529</v>
      </c>
      <c r="E42" s="73">
        <v>-3.3796970000000002</v>
      </c>
      <c r="F42" s="73">
        <v>-0.80792090000000005</v>
      </c>
      <c r="H42" s="75">
        <v>1.3622810000000001E-2</v>
      </c>
      <c r="K42" s="4">
        <f>-2*LN(H42/L42) +2*M42</f>
        <v>16.789243947929954</v>
      </c>
      <c r="L42">
        <v>3</v>
      </c>
      <c r="M42">
        <v>3</v>
      </c>
      <c r="N42">
        <f t="shared" ref="N42:N44" si="21">1/EXP(-0.5*K42)</f>
        <v>4423.2145034367313</v>
      </c>
      <c r="O42">
        <f>N42/SUM(N$42:N$44)</f>
        <v>0.20694470431412246</v>
      </c>
    </row>
    <row r="43" spans="1:20" ht="17" thickBot="1" x14ac:dyDescent="0.25">
      <c r="A43">
        <v>2003</v>
      </c>
      <c r="B43" t="s">
        <v>33</v>
      </c>
      <c r="C43" t="s">
        <v>34</v>
      </c>
      <c r="D43" s="73">
        <v>-4.7725860000000004</v>
      </c>
      <c r="E43" s="73">
        <v>4.9234770000000001</v>
      </c>
      <c r="F43" s="73">
        <v>-2.1336947999999998</v>
      </c>
      <c r="H43" s="74">
        <v>2.4138260000000002E-2</v>
      </c>
      <c r="K43" s="4">
        <f>-2*LN(H43/L43) +2*M43</f>
        <v>15.645138868229511</v>
      </c>
      <c r="L43">
        <v>3</v>
      </c>
      <c r="M43">
        <v>3</v>
      </c>
      <c r="N43">
        <f t="shared" si="21"/>
        <v>2496.3112821538498</v>
      </c>
      <c r="O43">
        <f>N43/SUM(N$42:N$44)</f>
        <v>0.11679252719033903</v>
      </c>
      <c r="Q43" t="s">
        <v>0</v>
      </c>
      <c r="R43" t="s">
        <v>1</v>
      </c>
      <c r="S43" s="4" t="s">
        <v>2</v>
      </c>
    </row>
    <row r="44" spans="1:20" ht="17" thickBot="1" x14ac:dyDescent="0.25">
      <c r="A44" s="47">
        <v>2003</v>
      </c>
      <c r="B44" s="47" t="s">
        <v>33</v>
      </c>
      <c r="C44" s="47" t="s">
        <v>40</v>
      </c>
      <c r="D44" s="77">
        <v>-4.4945789999999999</v>
      </c>
      <c r="E44" s="77">
        <v>-8</v>
      </c>
      <c r="F44" s="77">
        <v>-4</v>
      </c>
      <c r="G44" s="47"/>
      <c r="H44" s="83">
        <v>4.1687470000000004E-3</v>
      </c>
      <c r="K44" s="4">
        <f>-2*LN(H44/L44) +2*M44</f>
        <v>19.157504113217776</v>
      </c>
      <c r="L44">
        <v>3</v>
      </c>
      <c r="M44">
        <v>3</v>
      </c>
      <c r="N44">
        <f t="shared" si="21"/>
        <v>14454.369806937899</v>
      </c>
      <c r="O44">
        <f>N44/SUM(N$42:N$44)</f>
        <v>0.67626276849553857</v>
      </c>
      <c r="Q44" s="90" t="s">
        <v>22</v>
      </c>
      <c r="R44" s="24"/>
      <c r="S44" s="91"/>
    </row>
    <row r="45" spans="1:20" ht="17" thickTop="1" x14ac:dyDescent="0.2">
      <c r="A45">
        <v>2003</v>
      </c>
      <c r="B45" t="s">
        <v>33</v>
      </c>
      <c r="C45" t="s">
        <v>63</v>
      </c>
      <c r="D45" s="39">
        <v>-4.2649599</v>
      </c>
      <c r="E45" s="39">
        <v>-2.4505219</v>
      </c>
      <c r="F45" s="39">
        <v>-1.5319212</v>
      </c>
      <c r="G45" s="4"/>
      <c r="H45" s="2">
        <v>1.2283313E-17</v>
      </c>
      <c r="K45" s="4"/>
      <c r="Q45" s="25">
        <f>$O22*D22+$O23*D23+$O24*D24</f>
        <v>-5.0159613584554457</v>
      </c>
      <c r="R45" s="26">
        <f t="shared" ref="R45:S45" si="22">$O22*E22+$O23*E23+$O24*E24</f>
        <v>-1.528749870649575</v>
      </c>
      <c r="S45" s="92">
        <f t="shared" si="22"/>
        <v>-5.8737682609637023</v>
      </c>
    </row>
    <row r="46" spans="1:20" x14ac:dyDescent="0.2">
      <c r="A46" s="10"/>
      <c r="D46" s="4"/>
      <c r="E46" s="4"/>
      <c r="F46" s="4"/>
      <c r="G46" s="4"/>
      <c r="Q46" s="25" t="s">
        <v>26</v>
      </c>
      <c r="R46" s="26"/>
      <c r="S46" s="92"/>
    </row>
    <row r="47" spans="1:20" ht="17" thickBot="1" x14ac:dyDescent="0.25">
      <c r="A47" s="10">
        <v>2003</v>
      </c>
      <c r="C47" t="s">
        <v>83</v>
      </c>
      <c r="G47" s="4"/>
      <c r="Q47" s="25">
        <f>$O27*D27+$O28*D28+$O29*D29</f>
        <v>-3.8523526036406834</v>
      </c>
      <c r="R47" s="26">
        <f>$O27*E27+$O28*E28+$O29*E29</f>
        <v>-3.0179538057951372</v>
      </c>
      <c r="S47" s="92">
        <f>$O27*F27+$O28*F28+$O29*F29</f>
        <v>-0.45442430263266526</v>
      </c>
    </row>
    <row r="48" spans="1:20" x14ac:dyDescent="0.2">
      <c r="A48" s="10">
        <v>2003</v>
      </c>
      <c r="C48" s="32" t="s">
        <v>22</v>
      </c>
      <c r="D48" s="33">
        <v>-5.0159613584554457</v>
      </c>
      <c r="E48" s="33">
        <v>-1.528749870649575</v>
      </c>
      <c r="F48" s="33">
        <v>-5.8737682609637023</v>
      </c>
      <c r="G48" s="21"/>
      <c r="H48" s="35">
        <f t="shared" ref="H48:J52" si="23">EXP(D48)</f>
        <v>6.6312539598291434E-3</v>
      </c>
      <c r="I48" s="35">
        <f t="shared" si="23"/>
        <v>0.21680653418316659</v>
      </c>
      <c r="J48" s="99">
        <f t="shared" si="23"/>
        <v>2.8122560275796052E-3</v>
      </c>
      <c r="Q48" s="25" t="s">
        <v>23</v>
      </c>
      <c r="R48" s="26"/>
      <c r="S48" s="92"/>
    </row>
    <row r="49" spans="1:19" x14ac:dyDescent="0.2">
      <c r="A49" s="10">
        <v>2003</v>
      </c>
      <c r="C49" s="22" t="s">
        <v>23</v>
      </c>
      <c r="D49" s="18">
        <v>-4.5450293478403037</v>
      </c>
      <c r="E49" s="18">
        <v>-3.50713267703635</v>
      </c>
      <c r="F49" s="18">
        <v>0.96137541171088237</v>
      </c>
      <c r="G49" s="13"/>
      <c r="H49" s="36">
        <f t="shared" si="23"/>
        <v>1.0619861041692906E-2</v>
      </c>
      <c r="I49" s="36">
        <f t="shared" si="23"/>
        <v>2.9982761563135465E-2</v>
      </c>
      <c r="J49" s="100">
        <f t="shared" si="23"/>
        <v>2.615291102818937</v>
      </c>
      <c r="Q49" s="25">
        <f>$O32*D32+$O33*D33+$O34*D34</f>
        <v>-4.5450293478403037</v>
      </c>
      <c r="R49" s="26">
        <f t="shared" ref="R49:S49" si="24">$O32*E32+$O33*E33+$O34*E34</f>
        <v>-3.50713267703635</v>
      </c>
      <c r="S49" s="92">
        <f t="shared" si="24"/>
        <v>0.96137541171088237</v>
      </c>
    </row>
    <row r="50" spans="1:19" x14ac:dyDescent="0.2">
      <c r="A50" s="10">
        <v>2003</v>
      </c>
      <c r="C50" s="22" t="s">
        <v>24</v>
      </c>
      <c r="D50" s="34">
        <v>-4.1852444074672919</v>
      </c>
      <c r="E50" s="34">
        <v>-5.8010597140984252</v>
      </c>
      <c r="F50" s="34">
        <v>1.5487394440938489</v>
      </c>
      <c r="H50" s="36">
        <f t="shared" si="23"/>
        <v>1.521848597572698E-2</v>
      </c>
      <c r="I50" s="36">
        <f t="shared" si="23"/>
        <v>3.0243481022909154E-3</v>
      </c>
      <c r="J50" s="100">
        <f t="shared" si="23"/>
        <v>4.7055348527189214</v>
      </c>
      <c r="Q50" s="93" t="s">
        <v>24</v>
      </c>
      <c r="R50" s="27"/>
      <c r="S50" s="94"/>
    </row>
    <row r="51" spans="1:19" x14ac:dyDescent="0.2">
      <c r="A51" s="10">
        <v>2003</v>
      </c>
      <c r="C51" s="22" t="s">
        <v>25</v>
      </c>
      <c r="D51" s="18">
        <v>-4.3685181493667713</v>
      </c>
      <c r="E51" s="18">
        <v>-5.534487222907126</v>
      </c>
      <c r="F51" s="18">
        <v>-3.1214456336867391</v>
      </c>
      <c r="H51" s="36">
        <f t="shared" si="23"/>
        <v>1.2670001714027086E-2</v>
      </c>
      <c r="I51" s="36">
        <f t="shared" si="23"/>
        <v>3.9482326802772879E-3</v>
      </c>
      <c r="J51" s="100">
        <f t="shared" si="23"/>
        <v>4.4093379448366395E-2</v>
      </c>
      <c r="Q51" s="25">
        <f>$O37*D37+ $O38*D38+$O39*D39</f>
        <v>-4.1852444074672919</v>
      </c>
      <c r="R51" s="26">
        <f t="shared" ref="R51:S51" si="25">$O37*E37+ $O38*E38+$O39*E39</f>
        <v>-5.8010597140984252</v>
      </c>
      <c r="S51" s="92">
        <f t="shared" si="25"/>
        <v>1.5487394440938489</v>
      </c>
    </row>
    <row r="52" spans="1:19" x14ac:dyDescent="0.2">
      <c r="A52" s="10">
        <v>2003</v>
      </c>
      <c r="C52" s="22" t="s">
        <v>26</v>
      </c>
      <c r="D52" s="18">
        <v>-3.8523526036406834</v>
      </c>
      <c r="E52" s="18">
        <v>-3.0179538057951372</v>
      </c>
      <c r="F52" s="18">
        <v>-0.45442430263266526</v>
      </c>
      <c r="H52" s="36">
        <f t="shared" si="23"/>
        <v>2.1229732495751445E-2</v>
      </c>
      <c r="I52" s="36">
        <f t="shared" si="23"/>
        <v>4.8901177365105367E-2</v>
      </c>
      <c r="J52" s="100">
        <f t="shared" si="23"/>
        <v>0.63481332313000427</v>
      </c>
      <c r="Q52" s="93" t="s">
        <v>25</v>
      </c>
      <c r="R52" s="27"/>
      <c r="S52" s="94"/>
    </row>
    <row r="53" spans="1:19" ht="17" thickBot="1" x14ac:dyDescent="0.25">
      <c r="A53" s="10">
        <v>2003</v>
      </c>
      <c r="C53" s="22"/>
      <c r="D53" s="17"/>
      <c r="E53" s="17"/>
      <c r="F53" s="17"/>
      <c r="H53" s="37"/>
      <c r="I53" s="37"/>
      <c r="J53" s="101"/>
      <c r="Q53" s="95">
        <f>$O42*D42+$O43*D43+$O44*D44</f>
        <v>-4.3685181493667713</v>
      </c>
      <c r="R53" s="28">
        <f>$O42*E42+$O43*E43+$O44*E44</f>
        <v>-5.534487222907126</v>
      </c>
      <c r="S53" s="96">
        <f>$O42*F42+$O43*F43+$O44*F44</f>
        <v>-3.1214456336867391</v>
      </c>
    </row>
    <row r="54" spans="1:19" x14ac:dyDescent="0.2">
      <c r="A54" s="10">
        <v>2003</v>
      </c>
      <c r="C54" s="22" t="s">
        <v>5</v>
      </c>
      <c r="D54" s="18">
        <f>AVERAGE(D48:D52)</f>
        <v>-4.3934211733540991</v>
      </c>
      <c r="E54" s="18">
        <f t="shared" ref="E54:F54" si="26">AVERAGE(E48:E52)</f>
        <v>-3.8778766580973225</v>
      </c>
      <c r="F54" s="18">
        <f t="shared" si="26"/>
        <v>-1.387904668295675</v>
      </c>
      <c r="G54" t="s">
        <v>41</v>
      </c>
      <c r="H54" s="36">
        <f>AVERAGE(H48:H52)</f>
        <v>1.3273867037405513E-2</v>
      </c>
      <c r="I54" s="36">
        <f t="shared" ref="I54:J54" si="27">AVERAGE(I48:I52)</f>
        <v>6.0532610778795112E-2</v>
      </c>
      <c r="J54" s="100">
        <f t="shared" si="27"/>
        <v>1.6005089828287615</v>
      </c>
    </row>
    <row r="55" spans="1:19" x14ac:dyDescent="0.2">
      <c r="A55" s="10">
        <v>2003</v>
      </c>
      <c r="C55" s="22" t="s">
        <v>6</v>
      </c>
      <c r="D55" s="18">
        <f>STDEV(D48:D52)</f>
        <v>0.4322193436866239</v>
      </c>
      <c r="E55" s="18">
        <f t="shared" ref="E55:F55" si="28">STDEV(E48:E52)</f>
        <v>1.7915291447000139</v>
      </c>
      <c r="F55" s="18">
        <f t="shared" si="28"/>
        <v>3.0879814434732076</v>
      </c>
      <c r="G55" t="s">
        <v>42</v>
      </c>
      <c r="H55" s="36">
        <f>STDEV(H48:H52)</f>
        <v>5.4454120059694829E-3</v>
      </c>
      <c r="I55" s="36">
        <f t="shared" ref="I55:J55" si="29">STDEV(I48:I52)</f>
        <v>8.9441481969243231E-2</v>
      </c>
      <c r="J55" s="100">
        <f t="shared" si="29"/>
        <v>2.035841402969365</v>
      </c>
    </row>
    <row r="56" spans="1:19" ht="17" thickBot="1" x14ac:dyDescent="0.25">
      <c r="A56">
        <v>2003</v>
      </c>
      <c r="C56" s="23" t="s">
        <v>27</v>
      </c>
      <c r="D56" s="42">
        <f>SQRT(EXP(D55^2)-1)</f>
        <v>0.45321355907045507</v>
      </c>
      <c r="E56" s="42">
        <f t="shared" ref="E56:F56" si="30">SQRT(EXP(E55^2)-1)</f>
        <v>4.8753050027963205</v>
      </c>
      <c r="F56" s="42">
        <f t="shared" si="30"/>
        <v>117.65758457663776</v>
      </c>
      <c r="G56" s="15" t="s">
        <v>27</v>
      </c>
      <c r="H56" s="38">
        <f>H55/H54</f>
        <v>0.4102355395473235</v>
      </c>
      <c r="I56" s="38">
        <f t="shared" ref="I56:J56" si="31">I55/I54</f>
        <v>1.4775751585552799</v>
      </c>
      <c r="J56" s="102">
        <f t="shared" si="31"/>
        <v>1.2719962367041457</v>
      </c>
    </row>
    <row r="58" spans="1:19" ht="17" thickBot="1" x14ac:dyDescent="0.25">
      <c r="C58" t="s">
        <v>84</v>
      </c>
      <c r="G58" s="4"/>
      <c r="N58" t="s">
        <v>71</v>
      </c>
      <c r="O58" t="s">
        <v>72</v>
      </c>
      <c r="P58" t="s">
        <v>76</v>
      </c>
      <c r="Q58" t="s">
        <v>77</v>
      </c>
    </row>
    <row r="59" spans="1:19" x14ac:dyDescent="0.2">
      <c r="C59" s="32" t="s">
        <v>22</v>
      </c>
      <c r="D59" s="89">
        <v>-5.2322234999999999</v>
      </c>
      <c r="E59" s="89">
        <v>-8</v>
      </c>
      <c r="F59" s="89">
        <v>4.5</v>
      </c>
      <c r="G59" s="97">
        <f>H25</f>
        <v>7.6975810999999999E-5</v>
      </c>
      <c r="H59" s="35">
        <f t="shared" ref="H59:J63" si="32">EXP(D59)</f>
        <v>5.3416349631331822E-3</v>
      </c>
      <c r="I59" s="35">
        <f t="shared" si="32"/>
        <v>3.3546262790251185E-4</v>
      </c>
      <c r="J59" s="99">
        <f t="shared" si="32"/>
        <v>90.017131300521811</v>
      </c>
      <c r="N59" s="29">
        <v>68.492999999999995</v>
      </c>
      <c r="O59" s="64">
        <v>1261.5</v>
      </c>
      <c r="P59">
        <v>7.2300000000000003E-2</v>
      </c>
      <c r="Q59" s="43"/>
    </row>
    <row r="60" spans="1:19" x14ac:dyDescent="0.2">
      <c r="C60" s="22" t="s">
        <v>23</v>
      </c>
      <c r="D60" s="18">
        <v>-4.4499231000000004</v>
      </c>
      <c r="E60" s="18">
        <v>-3.1763056000000001</v>
      </c>
      <c r="F60" s="18">
        <v>-0.40798469999999998</v>
      </c>
      <c r="G60" s="98">
        <f>H35</f>
        <v>1.6198081999999999E-20</v>
      </c>
      <c r="H60" s="36">
        <f t="shared" si="32"/>
        <v>1.1679465086727596E-2</v>
      </c>
      <c r="I60" s="36">
        <f t="shared" si="32"/>
        <v>4.1739573308063826E-2</v>
      </c>
      <c r="J60" s="100">
        <f t="shared" si="32"/>
        <v>0.66498905307708078</v>
      </c>
      <c r="N60" s="30">
        <v>65.751000000000005</v>
      </c>
      <c r="O60" s="65">
        <v>3147.9189999999999</v>
      </c>
      <c r="P60">
        <v>8.6999999999999994E-2</v>
      </c>
      <c r="Q60" s="44">
        <f t="shared" ref="Q60:Q63" si="33">(O60/701.7-P60*24)*701.7</f>
        <v>1682.7693999999999</v>
      </c>
    </row>
    <row r="61" spans="1:19" x14ac:dyDescent="0.2">
      <c r="C61" s="22" t="s">
        <v>24</v>
      </c>
      <c r="D61" s="34">
        <v>-4.3658584710000001</v>
      </c>
      <c r="E61" s="34">
        <v>-3.6377674039999999</v>
      </c>
      <c r="F61" s="34">
        <v>1.4643834999999999E-2</v>
      </c>
      <c r="G61" s="2">
        <f>H40</f>
        <v>3.2106389999999999E-19</v>
      </c>
      <c r="H61" s="36">
        <f t="shared" si="32"/>
        <v>1.2703744696341709E-2</v>
      </c>
      <c r="I61" s="36">
        <f t="shared" si="32"/>
        <v>2.6311020319740447E-2</v>
      </c>
      <c r="J61" s="100">
        <f t="shared" si="32"/>
        <v>1.0147515812487431</v>
      </c>
      <c r="N61" s="30">
        <v>57.167000000000002</v>
      </c>
      <c r="O61" s="65">
        <v>3895.0079999999998</v>
      </c>
      <c r="P61">
        <v>0.15</v>
      </c>
      <c r="Q61" s="44">
        <f t="shared" si="33"/>
        <v>1368.8879999999997</v>
      </c>
    </row>
    <row r="62" spans="1:19" x14ac:dyDescent="0.2">
      <c r="C62" s="22" t="s">
        <v>25</v>
      </c>
      <c r="D62" s="18">
        <v>-4.2649599</v>
      </c>
      <c r="E62" s="18">
        <v>-2.4505219</v>
      </c>
      <c r="F62" s="18">
        <v>-1.5319212</v>
      </c>
      <c r="G62" s="2">
        <f>H45</f>
        <v>1.2283313E-17</v>
      </c>
      <c r="H62" s="36">
        <f t="shared" si="32"/>
        <v>1.4052430624215991E-2</v>
      </c>
      <c r="I62" s="36">
        <f t="shared" si="32"/>
        <v>8.6248561626838957E-2</v>
      </c>
      <c r="J62" s="100">
        <f t="shared" si="32"/>
        <v>0.21612005835376338</v>
      </c>
      <c r="N62" s="30">
        <v>56.543999999999997</v>
      </c>
      <c r="O62" s="65">
        <v>4783.7449999999999</v>
      </c>
      <c r="P62">
        <v>0.19700000000000001</v>
      </c>
      <c r="Q62" s="44">
        <f t="shared" si="33"/>
        <v>1466.1073999999996</v>
      </c>
    </row>
    <row r="63" spans="1:19" ht="17" thickBot="1" x14ac:dyDescent="0.25">
      <c r="C63" s="22" t="s">
        <v>26</v>
      </c>
      <c r="D63" s="18">
        <v>-4.2483536199999996</v>
      </c>
      <c r="E63" s="18">
        <v>-3.5865732399999999</v>
      </c>
      <c r="F63" s="18">
        <v>-0.75178407999999997</v>
      </c>
      <c r="G63" s="2">
        <f>H30</f>
        <v>4.1293384000000002E-19</v>
      </c>
      <c r="H63" s="36">
        <f t="shared" si="32"/>
        <v>1.4287737601117647E-2</v>
      </c>
      <c r="I63" s="36">
        <f t="shared" si="32"/>
        <v>2.7693065502496884E-2</v>
      </c>
      <c r="J63" s="100">
        <f t="shared" si="32"/>
        <v>0.47152456433227397</v>
      </c>
      <c r="N63" s="31">
        <v>49.838000000000001</v>
      </c>
      <c r="O63" s="66">
        <v>4895.96</v>
      </c>
      <c r="P63">
        <v>0.28599999999999998</v>
      </c>
      <c r="Q63" s="45">
        <f t="shared" si="33"/>
        <v>79.491200000000205</v>
      </c>
    </row>
    <row r="64" spans="1:19" x14ac:dyDescent="0.2">
      <c r="C64" s="22"/>
      <c r="D64" s="17"/>
      <c r="E64" s="17"/>
      <c r="F64" s="17"/>
      <c r="G64" t="s">
        <v>85</v>
      </c>
      <c r="H64" s="37"/>
      <c r="I64" s="37"/>
      <c r="J64" s="101"/>
      <c r="M64" t="s">
        <v>41</v>
      </c>
      <c r="N64" s="69">
        <f>AVERAGE(N59:N63)</f>
        <v>59.558599999999998</v>
      </c>
      <c r="O64" s="69">
        <f>AVERAGE(O59:O63)</f>
        <v>3596.8263999999995</v>
      </c>
      <c r="Q64" s="69">
        <f>AVERAGE(Q59:Q63)</f>
        <v>1149.3139999999999</v>
      </c>
    </row>
    <row r="65" spans="3:17" x14ac:dyDescent="0.2">
      <c r="C65" s="22" t="s">
        <v>5</v>
      </c>
      <c r="D65" s="18">
        <f>AVERAGE(D60:D63)</f>
        <v>-4.3322737727499998</v>
      </c>
      <c r="E65" s="18">
        <f t="shared" ref="E65:F65" si="34">AVERAGE(E60:E63)</f>
        <v>-3.2127920359999997</v>
      </c>
      <c r="F65" s="18">
        <f t="shared" si="34"/>
        <v>-0.66926153625000007</v>
      </c>
      <c r="G65">
        <f>GEOMEAN(G59:G63)</f>
        <v>2.8941502068829109E-16</v>
      </c>
      <c r="H65" s="36">
        <f>AVERAGE(H59:H63)</f>
        <v>1.1613002594307226E-2</v>
      </c>
      <c r="I65" s="36">
        <f t="shared" ref="I65:J65" si="35">AVERAGE(I59:I63)</f>
        <v>3.6465536677008525E-2</v>
      </c>
      <c r="J65" s="100">
        <f t="shared" si="35"/>
        <v>18.476903311506735</v>
      </c>
      <c r="M65" t="s">
        <v>42</v>
      </c>
      <c r="N65" s="69">
        <f>STDEV(N59:N63)</f>
        <v>7.5410037329257333</v>
      </c>
      <c r="O65" s="69">
        <f>STDEV(O59:O63)</f>
        <v>1486.6660173493256</v>
      </c>
      <c r="Q65" s="69">
        <f>STDEV(Q59:Q63)</f>
        <v>725.18188223106245</v>
      </c>
    </row>
    <row r="66" spans="3:17" x14ac:dyDescent="0.2">
      <c r="C66" s="22" t="s">
        <v>6</v>
      </c>
      <c r="D66" s="18">
        <f>STDEV(D60:D63)</f>
        <v>9.4062117172833942E-2</v>
      </c>
      <c r="E66" s="18">
        <f t="shared" ref="E66:F66" si="36">STDEV(E60:E63)</f>
        <v>0.54854458102627501</v>
      </c>
      <c r="F66" s="18">
        <f t="shared" si="36"/>
        <v>0.65497679543467879</v>
      </c>
      <c r="G66" t="s">
        <v>42</v>
      </c>
      <c r="H66" s="36">
        <f>STDEV(H59:H63)</f>
        <v>3.6615981494133283E-3</v>
      </c>
      <c r="I66" s="36">
        <f t="shared" ref="I66:J66" si="37">STDEV(I59:I63)</f>
        <v>3.1589625430244891E-2</v>
      </c>
      <c r="J66" s="100">
        <f t="shared" si="37"/>
        <v>39.993265439847157</v>
      </c>
      <c r="M66" t="s">
        <v>73</v>
      </c>
      <c r="N66" s="68">
        <f>N65/N64</f>
        <v>0.12661485886044557</v>
      </c>
      <c r="O66" s="68">
        <f>O65/O64</f>
        <v>0.41332715344541671</v>
      </c>
      <c r="Q66" s="68">
        <f>Q65/Q64</f>
        <v>0.63096932799136052</v>
      </c>
    </row>
    <row r="67" spans="3:17" ht="17" thickBot="1" x14ac:dyDescent="0.25">
      <c r="C67" s="23" t="s">
        <v>27</v>
      </c>
      <c r="D67" s="19">
        <f>SQRT(EXP(D66^2)-1)</f>
        <v>9.4270559111206811E-2</v>
      </c>
      <c r="E67" s="19">
        <f t="shared" ref="E67:F67" si="38">SQRT(EXP(E66^2)-1)</f>
        <v>0.59251649011467511</v>
      </c>
      <c r="F67" s="19">
        <f t="shared" si="38"/>
        <v>0.73192400251277789</v>
      </c>
      <c r="G67" s="15" t="s">
        <v>27</v>
      </c>
      <c r="H67" s="38">
        <f>H66/H65</f>
        <v>0.31530158713718615</v>
      </c>
      <c r="I67" s="38">
        <f t="shared" ref="I67:J67" si="39">I66/I65</f>
        <v>0.86628713873179086</v>
      </c>
      <c r="J67" s="102">
        <f t="shared" si="39"/>
        <v>2.1645004449929024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3EDB4-F3FE-A742-9391-FFABE48D52DE}">
  <sheetPr codeName="Sheet5">
    <tabColor theme="5" tint="0.39997558519241921"/>
  </sheetPr>
  <dimension ref="A1:T67"/>
  <sheetViews>
    <sheetView topLeftCell="A47" workbookViewId="0">
      <selection activeCell="G59" sqref="G59:G65"/>
    </sheetView>
  </sheetViews>
  <sheetFormatPr baseColWidth="10" defaultRowHeight="16" x14ac:dyDescent="0.2"/>
  <cols>
    <col min="4" max="4" width="11.1640625" bestFit="1" customWidth="1"/>
    <col min="5" max="5" width="11.33203125" customWidth="1"/>
    <col min="6" max="6" width="10" customWidth="1"/>
    <col min="7" max="7" width="9.1640625" customWidth="1"/>
    <col min="9" max="9" width="12.1640625" bestFit="1" customWidth="1"/>
    <col min="11" max="11" width="9.83203125" customWidth="1"/>
    <col min="12" max="12" width="6.1640625" customWidth="1"/>
    <col min="13" max="13" width="13.33203125" bestFit="1" customWidth="1"/>
    <col min="14" max="14" width="12.1640625" bestFit="1" customWidth="1"/>
    <col min="15" max="15" width="11.1640625" customWidth="1"/>
    <col min="16" max="16" width="13.5" bestFit="1" customWidth="1"/>
    <col min="17" max="17" width="13" bestFit="1" customWidth="1"/>
    <col min="18" max="18" width="12.33203125" bestFit="1" customWidth="1"/>
    <col min="19" max="19" width="12" bestFit="1" customWidth="1"/>
  </cols>
  <sheetData>
    <row r="1" spans="1:20" ht="17" thickBot="1" x14ac:dyDescent="0.25">
      <c r="A1" s="76">
        <v>44986</v>
      </c>
      <c r="B1" s="8" t="s">
        <v>11</v>
      </c>
      <c r="C1" s="8" t="s">
        <v>10</v>
      </c>
      <c r="D1" s="8" t="s">
        <v>0</v>
      </c>
      <c r="E1" s="8" t="s">
        <v>1</v>
      </c>
      <c r="F1" s="8" t="s">
        <v>2</v>
      </c>
      <c r="G1" s="8" t="s">
        <v>7</v>
      </c>
      <c r="H1" s="8" t="s">
        <v>3</v>
      </c>
      <c r="I1" s="8" t="s">
        <v>16</v>
      </c>
      <c r="J1" s="8" t="s">
        <v>9</v>
      </c>
      <c r="K1" s="8" t="s">
        <v>44</v>
      </c>
      <c r="L1" s="8" t="s">
        <v>37</v>
      </c>
      <c r="M1" s="8" t="s">
        <v>38</v>
      </c>
      <c r="N1" s="8" t="s">
        <v>17</v>
      </c>
      <c r="O1" s="8" t="s">
        <v>15</v>
      </c>
      <c r="P1" s="8" t="s">
        <v>60</v>
      </c>
      <c r="Q1" t="s">
        <v>0</v>
      </c>
      <c r="R1" t="s">
        <v>1</v>
      </c>
      <c r="S1" t="s">
        <v>2</v>
      </c>
      <c r="T1" t="s">
        <v>7</v>
      </c>
    </row>
    <row r="2" spans="1:20" x14ac:dyDescent="0.2">
      <c r="A2">
        <v>2006</v>
      </c>
      <c r="B2" t="s">
        <v>12</v>
      </c>
      <c r="C2" t="s">
        <v>56</v>
      </c>
      <c r="D2" s="73">
        <v>-3.5011999999999999</v>
      </c>
      <c r="E2" s="73">
        <v>-6.2378999999999998</v>
      </c>
      <c r="F2" s="73">
        <v>1.2063999999999999</v>
      </c>
      <c r="H2" s="74">
        <v>8.3662310000000009</v>
      </c>
      <c r="K2" s="4">
        <f t="shared" ref="K2:K9" si="0">-2*LN(H2/L2) +2*M2</f>
        <v>6.7214063307745953</v>
      </c>
      <c r="L2">
        <v>12</v>
      </c>
      <c r="M2">
        <v>3</v>
      </c>
      <c r="N2">
        <f t="shared" ref="N2:N9" si="1">1/EXP(-0.5*K2)</f>
        <v>28.80944156075202</v>
      </c>
      <c r="O2">
        <f>N2/SUM(N$2:N$9)</f>
        <v>8.2578736556039867E-2</v>
      </c>
      <c r="P2" s="43">
        <f>N2/(SUM(N$2:N$5))</f>
        <v>0.15036323518150044</v>
      </c>
      <c r="Q2" s="4">
        <f>$O2*D2+$O3*D3+$O4*D4+$O5*D5+$O6*D6+$O7*D7+$O8*D8+$O9*D9</f>
        <v>-8.8301537431774949E-2</v>
      </c>
      <c r="R2" s="4">
        <f>$O2*E2+$O3*E3+$O4*E4+$O5*E5+$O6*E6+$O7*E7+$O8*E8+$O9*E9</f>
        <v>5.8493426270587665E-3</v>
      </c>
      <c r="S2" s="4">
        <f>$O2*F2+$O3*F3+$O4*F4+$O5*F5+$O6*F6+$O7*F7+$O8*F8+$O9*F9</f>
        <v>2.3805130768310403</v>
      </c>
      <c r="T2" s="4">
        <v>0.5</v>
      </c>
    </row>
    <row r="3" spans="1:20" x14ac:dyDescent="0.2">
      <c r="A3">
        <v>2006</v>
      </c>
      <c r="B3" t="s">
        <v>12</v>
      </c>
      <c r="C3" t="s">
        <v>57</v>
      </c>
      <c r="D3" s="73">
        <v>0.26519999999999999</v>
      </c>
      <c r="E3" s="73">
        <v>0.99609999999999999</v>
      </c>
      <c r="F3" s="73">
        <v>1.0641</v>
      </c>
      <c r="H3" s="74">
        <v>4.3193999999999999</v>
      </c>
      <c r="K3" s="4">
        <f t="shared" si="0"/>
        <v>8.043580292133651</v>
      </c>
      <c r="L3">
        <v>12</v>
      </c>
      <c r="M3">
        <v>3</v>
      </c>
      <c r="N3">
        <f t="shared" si="1"/>
        <v>55.800908246111057</v>
      </c>
      <c r="O3">
        <f t="shared" ref="O3:O9" si="2">N3/SUM(N$2:N$9)</f>
        <v>0.15994647074037469</v>
      </c>
      <c r="P3" s="44">
        <f t="shared" ref="P3:P4" si="3">N3/(SUM(N$2:N$5))</f>
        <v>0.29123803292951811</v>
      </c>
    </row>
    <row r="4" spans="1:20" x14ac:dyDescent="0.2">
      <c r="A4">
        <v>2006</v>
      </c>
      <c r="B4" t="s">
        <v>45</v>
      </c>
      <c r="C4" t="s">
        <v>58</v>
      </c>
      <c r="D4" s="73">
        <v>0.50054080000000001</v>
      </c>
      <c r="E4" s="73">
        <v>1.4843999999999999</v>
      </c>
      <c r="F4" s="73">
        <v>1.3874219999999999</v>
      </c>
      <c r="H4" s="74">
        <v>4.3414289999999998</v>
      </c>
      <c r="K4" s="4">
        <f t="shared" si="0"/>
        <v>8.033406186395867</v>
      </c>
      <c r="L4">
        <v>12</v>
      </c>
      <c r="M4">
        <v>3</v>
      </c>
      <c r="N4">
        <f t="shared" si="1"/>
        <v>55.517766863917849</v>
      </c>
      <c r="O4">
        <f t="shared" si="2"/>
        <v>0.15913488063860404</v>
      </c>
      <c r="P4" s="44">
        <f t="shared" si="3"/>
        <v>0.28976025162124269</v>
      </c>
      <c r="Q4" s="4">
        <f>$P2*D2+$P3*D3+$P4*D4+$P5*D5</f>
        <v>-0.17222338302234974</v>
      </c>
      <c r="R4" s="4">
        <f t="shared" ref="R4:S4" si="4">$P2*E2+$P3*E3+$P4*E4+$P5*E5</f>
        <v>-0.27841393532349812</v>
      </c>
      <c r="S4" s="4">
        <f t="shared" si="4"/>
        <v>2.2601837970383913</v>
      </c>
    </row>
    <row r="5" spans="1:20" ht="17" thickBot="1" x14ac:dyDescent="0.25">
      <c r="A5">
        <v>2006</v>
      </c>
      <c r="B5" t="s">
        <v>12</v>
      </c>
      <c r="C5" t="s">
        <v>59</v>
      </c>
      <c r="D5" s="73">
        <v>0.49120000000000003</v>
      </c>
      <c r="E5" s="73">
        <v>-0.22589999999999999</v>
      </c>
      <c r="F5" s="73">
        <v>5.0880999999999998</v>
      </c>
      <c r="H5" s="74">
        <v>4.6827750000000004</v>
      </c>
      <c r="K5" s="4">
        <f t="shared" si="0"/>
        <v>7.8820315337302542</v>
      </c>
      <c r="L5">
        <v>12</v>
      </c>
      <c r="M5">
        <v>3</v>
      </c>
      <c r="N5">
        <f t="shared" si="1"/>
        <v>51.470857147364981</v>
      </c>
      <c r="O5">
        <f t="shared" si="2"/>
        <v>0.14753490947482512</v>
      </c>
      <c r="P5" s="45">
        <f>N5/(SUM(N$2:N$5))</f>
        <v>0.26863848026773873</v>
      </c>
      <c r="Q5" s="4">
        <f>$P6*D6+$P7*D7+$P8*D8+$P9*D9</f>
        <v>1.393658660618461E-2</v>
      </c>
      <c r="R5" s="4">
        <f t="shared" ref="R5:S5" si="5">$P6*E6+$P7*E7+$P8*E8+$P9*E9</f>
        <v>0.35215421790747076</v>
      </c>
      <c r="S5" s="4">
        <f t="shared" si="5"/>
        <v>2.5271047031979998</v>
      </c>
    </row>
    <row r="6" spans="1:20" x14ac:dyDescent="0.2">
      <c r="A6">
        <v>2006</v>
      </c>
      <c r="B6" t="s">
        <v>12</v>
      </c>
      <c r="C6" t="s">
        <v>52</v>
      </c>
      <c r="D6" s="73">
        <v>-0.22790908128887299</v>
      </c>
      <c r="E6" s="73">
        <v>-0.585720243682468</v>
      </c>
      <c r="F6" s="73">
        <v>4.7601543159054396</v>
      </c>
      <c r="H6" s="2">
        <v>5.1104640000000003</v>
      </c>
      <c r="K6" s="4">
        <f t="shared" si="0"/>
        <v>7.7072328946926687</v>
      </c>
      <c r="L6">
        <v>12</v>
      </c>
      <c r="M6">
        <v>3</v>
      </c>
      <c r="N6">
        <f t="shared" si="1"/>
        <v>47.163318845070037</v>
      </c>
      <c r="O6">
        <f t="shared" si="2"/>
        <v>0.13518787838364071</v>
      </c>
      <c r="P6" s="43">
        <f>N6/SUM(N$6:N$9)</f>
        <v>0.29988105191136288</v>
      </c>
    </row>
    <row r="7" spans="1:20" x14ac:dyDescent="0.2">
      <c r="A7">
        <v>2006</v>
      </c>
      <c r="B7" t="s">
        <v>12</v>
      </c>
      <c r="C7" t="s">
        <v>50</v>
      </c>
      <c r="D7" s="73">
        <v>0.35243360812657898</v>
      </c>
      <c r="E7" s="73">
        <v>1.9484215073662901</v>
      </c>
      <c r="F7" s="73">
        <v>1.0899180798663299</v>
      </c>
      <c r="H7" s="2">
        <v>4.2915289999999997</v>
      </c>
      <c r="K7" s="4">
        <f t="shared" si="0"/>
        <v>8.0565271401814247</v>
      </c>
      <c r="L7">
        <v>12</v>
      </c>
      <c r="M7">
        <v>3</v>
      </c>
      <c r="N7">
        <f t="shared" si="1"/>
        <v>56.16330288767756</v>
      </c>
      <c r="O7">
        <f t="shared" si="2"/>
        <v>0.16098523060568251</v>
      </c>
      <c r="P7" s="44">
        <f t="shared" ref="P7:P9" si="6">N7/SUM(N$6:N$9)</f>
        <v>0.35710613165497684</v>
      </c>
    </row>
    <row r="8" spans="1:20" x14ac:dyDescent="0.2">
      <c r="A8">
        <v>2006</v>
      </c>
      <c r="B8" t="s">
        <v>45</v>
      </c>
      <c r="C8" t="s">
        <v>51</v>
      </c>
      <c r="D8" s="73">
        <v>0.36138697504599998</v>
      </c>
      <c r="E8" s="73">
        <v>-2.7612340187103901</v>
      </c>
      <c r="F8" s="73">
        <v>4.0670355752577401E-2</v>
      </c>
      <c r="H8" s="2">
        <v>52.535080000000001</v>
      </c>
      <c r="K8" s="4">
        <f t="shared" si="0"/>
        <v>3.0468510257081873</v>
      </c>
      <c r="L8">
        <v>12</v>
      </c>
      <c r="M8">
        <v>3</v>
      </c>
      <c r="N8">
        <f t="shared" si="1"/>
        <v>4.587914267538034</v>
      </c>
      <c r="O8">
        <f t="shared" si="2"/>
        <v>1.3150694463889161E-2</v>
      </c>
      <c r="P8" s="44">
        <f t="shared" si="6"/>
        <v>2.9171580591009882E-2</v>
      </c>
    </row>
    <row r="9" spans="1:20" ht="17" thickBot="1" x14ac:dyDescent="0.25">
      <c r="A9">
        <v>2006</v>
      </c>
      <c r="B9" t="s">
        <v>12</v>
      </c>
      <c r="C9" t="s">
        <v>53</v>
      </c>
      <c r="D9" s="73">
        <v>-0.172431866519517</v>
      </c>
      <c r="E9" s="73">
        <v>-0.27862204174017002</v>
      </c>
      <c r="F9" s="73">
        <v>2.25981066476891</v>
      </c>
      <c r="H9" s="2">
        <v>4.8831420000000003</v>
      </c>
      <c r="K9" s="4">
        <f t="shared" si="0"/>
        <v>7.7982355692959935</v>
      </c>
      <c r="L9">
        <v>12</v>
      </c>
      <c r="M9">
        <v>3</v>
      </c>
      <c r="N9">
        <f t="shared" si="1"/>
        <v>49.358884725910492</v>
      </c>
      <c r="O9">
        <f t="shared" si="2"/>
        <v>0.14148119913694382</v>
      </c>
      <c r="P9" s="45">
        <f t="shared" si="6"/>
        <v>0.31384123584265033</v>
      </c>
    </row>
    <row r="10" spans="1:20" x14ac:dyDescent="0.2">
      <c r="H10" s="2"/>
      <c r="K10" s="4"/>
    </row>
    <row r="11" spans="1:20" x14ac:dyDescent="0.2">
      <c r="H11" s="2"/>
      <c r="K11" s="2"/>
    </row>
    <row r="12" spans="1:20" x14ac:dyDescent="0.2">
      <c r="A12">
        <v>2006</v>
      </c>
      <c r="B12" t="s">
        <v>18</v>
      </c>
      <c r="C12" t="s">
        <v>8</v>
      </c>
      <c r="D12" s="73">
        <v>-3.1201530000000002</v>
      </c>
      <c r="E12" s="73">
        <v>-7.3649539999999999E-2</v>
      </c>
      <c r="F12" s="73">
        <v>-3.9182139999999999</v>
      </c>
      <c r="G12" s="73">
        <v>0.20112820000000001</v>
      </c>
      <c r="H12" s="2">
        <v>7.7030960000000004</v>
      </c>
      <c r="I12" s="6">
        <v>0.45279999999999998</v>
      </c>
      <c r="K12" s="4">
        <f>-2*LN(H12/L12) +2*M12</f>
        <v>8.8865686476359009</v>
      </c>
      <c r="L12">
        <v>12</v>
      </c>
      <c r="M12">
        <v>4</v>
      </c>
      <c r="N12">
        <f>1/EXP(-0.5*K12)</f>
        <v>85.053827759349033</v>
      </c>
      <c r="O12">
        <f>N12/SUM(N$12:N$19)</f>
        <v>0.12525084082924226</v>
      </c>
      <c r="Q12">
        <f>$O12*D12</f>
        <v>-0.39080178676588273</v>
      </c>
      <c r="R12">
        <f t="shared" ref="R12:T19" si="7">$O12*E12</f>
        <v>-9.2246668116869115E-3</v>
      </c>
      <c r="S12">
        <f t="shared" si="7"/>
        <v>-0.49075959804890862</v>
      </c>
      <c r="T12">
        <f t="shared" si="7"/>
        <v>2.5191476164472003E-2</v>
      </c>
    </row>
    <row r="13" spans="1:20" x14ac:dyDescent="0.2">
      <c r="A13">
        <v>2006</v>
      </c>
      <c r="B13" t="s">
        <v>18</v>
      </c>
      <c r="C13" t="s">
        <v>31</v>
      </c>
      <c r="D13" s="73">
        <v>-2.980213</v>
      </c>
      <c r="E13" s="73">
        <v>-5.2887425700000001</v>
      </c>
      <c r="F13" s="73">
        <v>-1.2777472999999999</v>
      </c>
      <c r="G13" s="73">
        <v>0.2009399</v>
      </c>
      <c r="H13">
        <v>7.649235</v>
      </c>
      <c r="K13" s="4">
        <f t="shared" ref="K13:K19" si="8">-2*LN(H13/L13) +2*M13</f>
        <v>8.9006020138997783</v>
      </c>
      <c r="L13">
        <v>12</v>
      </c>
      <c r="M13">
        <v>4</v>
      </c>
      <c r="N13">
        <f t="shared" ref="N13:N19" si="9">1/EXP(-0.5*K13)</f>
        <v>85.652722186954762</v>
      </c>
      <c r="O13">
        <f t="shared" ref="O13:O19" si="10">N13/SUM(N$12:N$19)</f>
        <v>0.1261327768055725</v>
      </c>
      <c r="Q13">
        <f t="shared" ref="Q13:Q19" si="11">$O13*D13</f>
        <v>-0.37590254116206562</v>
      </c>
      <c r="R13">
        <f t="shared" si="7"/>
        <v>-0.66708378616393993</v>
      </c>
      <c r="S13">
        <f t="shared" si="7"/>
        <v>-0.16116581500482288</v>
      </c>
      <c r="T13">
        <f t="shared" si="7"/>
        <v>2.5345107558034059E-2</v>
      </c>
    </row>
    <row r="14" spans="1:20" x14ac:dyDescent="0.2">
      <c r="A14">
        <v>2006</v>
      </c>
      <c r="B14" t="s">
        <v>19</v>
      </c>
      <c r="C14" t="s">
        <v>8</v>
      </c>
      <c r="D14" s="73">
        <v>-3.139904</v>
      </c>
      <c r="E14" s="73">
        <v>-5.5330440400000001</v>
      </c>
      <c r="F14" s="73">
        <v>-1.3180552000000001</v>
      </c>
      <c r="G14" s="73">
        <v>0.2014628</v>
      </c>
      <c r="H14" s="74">
        <v>7.8114650000000001</v>
      </c>
      <c r="I14" s="6">
        <v>0.46529999999999999</v>
      </c>
      <c r="K14" s="4">
        <f t="shared" si="8"/>
        <v>8.8586282470034607</v>
      </c>
      <c r="L14">
        <v>12</v>
      </c>
      <c r="M14">
        <v>4</v>
      </c>
      <c r="N14">
        <f t="shared" si="9"/>
        <v>83.873870061215229</v>
      </c>
      <c r="O14">
        <f t="shared" si="10"/>
        <v>0.12351322715884575</v>
      </c>
      <c r="Q14">
        <f t="shared" si="11"/>
        <v>-0.38781967600896838</v>
      </c>
      <c r="R14">
        <f t="shared" si="7"/>
        <v>-0.68340412539241757</v>
      </c>
      <c r="S14">
        <f t="shared" si="7"/>
        <v>-0.16279725132549788</v>
      </c>
      <c r="T14">
        <f t="shared" si="7"/>
        <v>2.488332058045711E-2</v>
      </c>
    </row>
    <row r="15" spans="1:20" x14ac:dyDescent="0.2">
      <c r="A15">
        <v>2006</v>
      </c>
      <c r="B15" t="s">
        <v>19</v>
      </c>
      <c r="C15" t="s">
        <v>30</v>
      </c>
      <c r="D15" s="73">
        <v>-3.0832899999999999</v>
      </c>
      <c r="E15" s="73">
        <v>-5.2939172399999999</v>
      </c>
      <c r="F15" s="73">
        <v>-1.2454942</v>
      </c>
      <c r="G15" s="73">
        <v>0.2017118</v>
      </c>
      <c r="H15">
        <v>7.799607</v>
      </c>
      <c r="K15" s="4">
        <f t="shared" si="8"/>
        <v>8.8616666039543723</v>
      </c>
      <c r="L15">
        <v>12</v>
      </c>
      <c r="M15">
        <v>4</v>
      </c>
      <c r="N15">
        <f t="shared" si="9"/>
        <v>84.001386274684208</v>
      </c>
      <c r="O15">
        <f t="shared" si="10"/>
        <v>0.12370100839547087</v>
      </c>
      <c r="Q15">
        <f t="shared" si="11"/>
        <v>-0.38140608217567135</v>
      </c>
      <c r="R15">
        <f t="shared" si="7"/>
        <v>-0.65486290095016797</v>
      </c>
      <c r="S15">
        <f t="shared" si="7"/>
        <v>-0.15406888849071027</v>
      </c>
      <c r="T15">
        <f t="shared" si="7"/>
        <v>2.4951953065265538E-2</v>
      </c>
    </row>
    <row r="16" spans="1:20" x14ac:dyDescent="0.2">
      <c r="A16">
        <v>2006</v>
      </c>
      <c r="B16" t="s">
        <v>28</v>
      </c>
      <c r="C16" t="s">
        <v>8</v>
      </c>
      <c r="D16" s="73">
        <v>-3.1902949999999999</v>
      </c>
      <c r="E16" s="73">
        <v>-5.4206118400000003</v>
      </c>
      <c r="F16" s="73">
        <v>-1.8607212</v>
      </c>
      <c r="G16" s="73">
        <v>0.2008392</v>
      </c>
      <c r="H16" s="74">
        <v>7.8614889999999997</v>
      </c>
      <c r="I16" s="103">
        <v>0.443415</v>
      </c>
      <c r="K16" s="4">
        <f t="shared" si="8"/>
        <v>8.845861242169704</v>
      </c>
      <c r="L16">
        <v>12</v>
      </c>
      <c r="M16">
        <v>4</v>
      </c>
      <c r="N16">
        <f t="shared" si="9"/>
        <v>83.340166271011853</v>
      </c>
      <c r="O16">
        <f t="shared" si="10"/>
        <v>0.12272729135515843</v>
      </c>
      <c r="Q16">
        <f t="shared" si="11"/>
        <v>-0.39153626397390517</v>
      </c>
      <c r="R16">
        <f t="shared" si="7"/>
        <v>-0.66525700861090153</v>
      </c>
      <c r="S16">
        <f t="shared" si="7"/>
        <v>-0.22836127284312002</v>
      </c>
      <c r="T16">
        <f t="shared" si="7"/>
        <v>2.4648451013936933E-2</v>
      </c>
    </row>
    <row r="17" spans="1:20" x14ac:dyDescent="0.2">
      <c r="A17">
        <v>2006</v>
      </c>
      <c r="B17" t="s">
        <v>28</v>
      </c>
      <c r="C17" t="s">
        <v>30</v>
      </c>
      <c r="D17" s="73">
        <v>-2.909144</v>
      </c>
      <c r="E17" s="73">
        <v>-5.1746387800000004</v>
      </c>
      <c r="F17" s="73">
        <v>-1.6179886000000001</v>
      </c>
      <c r="G17" s="73">
        <v>0.2009503</v>
      </c>
      <c r="H17" s="73">
        <v>7.5480340000000004</v>
      </c>
      <c r="K17" s="4">
        <f t="shared" si="8"/>
        <v>8.927239035574674</v>
      </c>
      <c r="L17">
        <v>12</v>
      </c>
      <c r="M17">
        <v>4</v>
      </c>
      <c r="N17">
        <f t="shared" si="9"/>
        <v>86.80111939052351</v>
      </c>
      <c r="O17">
        <f t="shared" si="10"/>
        <v>0.12782391427865497</v>
      </c>
      <c r="Q17">
        <f t="shared" si="11"/>
        <v>-0.37185817328026344</v>
      </c>
      <c r="R17">
        <f t="shared" si="7"/>
        <v>-0.66144258383772381</v>
      </c>
      <c r="S17">
        <f t="shared" si="7"/>
        <v>-0.20681763611024098</v>
      </c>
      <c r="T17">
        <f t="shared" si="7"/>
        <v>2.568625392147E-2</v>
      </c>
    </row>
    <row r="18" spans="1:20" x14ac:dyDescent="0.2">
      <c r="A18">
        <v>2006</v>
      </c>
      <c r="B18" t="s">
        <v>29</v>
      </c>
      <c r="C18" t="s">
        <v>8</v>
      </c>
      <c r="D18" s="73">
        <v>-3.071828</v>
      </c>
      <c r="E18" s="73">
        <v>3.28433471</v>
      </c>
      <c r="F18" s="73">
        <v>-3.8315828999999999</v>
      </c>
      <c r="G18" s="73">
        <v>0.20034270000000001</v>
      </c>
      <c r="H18" s="74">
        <v>7.6920549999999999</v>
      </c>
      <c r="I18">
        <v>45.817500000000003</v>
      </c>
      <c r="K18" s="4">
        <f t="shared" si="8"/>
        <v>8.8894373436020366</v>
      </c>
      <c r="L18">
        <v>12</v>
      </c>
      <c r="M18">
        <v>4</v>
      </c>
      <c r="N18">
        <f t="shared" si="9"/>
        <v>85.175912080416822</v>
      </c>
      <c r="O18">
        <f t="shared" si="10"/>
        <v>0.12543062302445485</v>
      </c>
      <c r="Q18">
        <f t="shared" si="11"/>
        <v>-0.38530129986396511</v>
      </c>
      <c r="R18">
        <f t="shared" si="7"/>
        <v>0.41195614889614224</v>
      </c>
      <c r="S18">
        <f t="shared" si="7"/>
        <v>-0.48059783031684744</v>
      </c>
      <c r="T18">
        <f t="shared" si="7"/>
        <v>2.5129109679401452E-2</v>
      </c>
    </row>
    <row r="19" spans="1:20" ht="17" thickBot="1" x14ac:dyDescent="0.25">
      <c r="A19" s="14">
        <v>2006</v>
      </c>
      <c r="B19" s="15" t="s">
        <v>29</v>
      </c>
      <c r="C19" s="15" t="s">
        <v>30</v>
      </c>
      <c r="D19" s="81">
        <v>-3.0193970000000001</v>
      </c>
      <c r="E19" s="81">
        <v>-5.4450875099999996</v>
      </c>
      <c r="F19" s="81">
        <v>-0.92570759999999996</v>
      </c>
      <c r="G19" s="81">
        <v>0.200434</v>
      </c>
      <c r="H19" s="15">
        <v>7.6926870000000003</v>
      </c>
      <c r="I19" s="15"/>
      <c r="J19" s="15"/>
      <c r="K19" s="51">
        <f t="shared" si="8"/>
        <v>8.8892730249542868</v>
      </c>
      <c r="L19" s="15">
        <v>12</v>
      </c>
      <c r="M19" s="15">
        <v>4</v>
      </c>
      <c r="N19" s="15">
        <f t="shared" si="9"/>
        <v>85.168914372537273</v>
      </c>
      <c r="O19" s="15">
        <f t="shared" si="10"/>
        <v>0.12542031815260038</v>
      </c>
      <c r="Q19">
        <f t="shared" si="11"/>
        <v>-0.37869373236900716</v>
      </c>
      <c r="R19">
        <f t="shared" si="7"/>
        <v>-0.68292460787295051</v>
      </c>
      <c r="S19">
        <f t="shared" si="7"/>
        <v>-0.11610254170828013</v>
      </c>
      <c r="T19">
        <f t="shared" si="7"/>
        <v>2.5138496048598306E-2</v>
      </c>
    </row>
    <row r="20" spans="1:20" x14ac:dyDescent="0.2">
      <c r="A20" s="10"/>
      <c r="I20" s="6"/>
      <c r="Q20" t="s">
        <v>39</v>
      </c>
    </row>
    <row r="21" spans="1:20" x14ac:dyDescent="0.2">
      <c r="A21" s="10">
        <v>2006</v>
      </c>
      <c r="B21" t="s">
        <v>32</v>
      </c>
      <c r="I21" s="6"/>
      <c r="P21" s="1" t="s">
        <v>5</v>
      </c>
      <c r="Q21" s="11">
        <f>SUM(Q12:Q19)</f>
        <v>-3.0633195555997297</v>
      </c>
      <c r="R21" s="11">
        <f t="shared" ref="R21:T21" si="12">SUM(R12:R19)</f>
        <v>-3.6122435307436467</v>
      </c>
      <c r="S21" s="11">
        <f t="shared" si="12"/>
        <v>-2.000670833848428</v>
      </c>
      <c r="T21" s="11">
        <f t="shared" si="12"/>
        <v>0.20097416803163543</v>
      </c>
    </row>
    <row r="22" spans="1:20" x14ac:dyDescent="0.2">
      <c r="A22" s="10">
        <v>2006</v>
      </c>
      <c r="B22" t="s">
        <v>13</v>
      </c>
      <c r="C22" t="s">
        <v>8</v>
      </c>
      <c r="D22">
        <v>-0.1365189</v>
      </c>
      <c r="E22" s="39">
        <v>0.20669599999999999</v>
      </c>
      <c r="F22" s="39">
        <v>-0.98675349999999995</v>
      </c>
      <c r="G22" s="39">
        <v>0.20291210000000001</v>
      </c>
      <c r="H22">
        <v>23.016159999999999</v>
      </c>
      <c r="I22" s="6">
        <v>0.57769999999999999</v>
      </c>
      <c r="J22" s="4"/>
      <c r="K22" s="4">
        <f>-2*LN(H22/L22) +2*M22</f>
        <v>6.1220559988507031</v>
      </c>
      <c r="L22">
        <v>9</v>
      </c>
      <c r="M22">
        <v>4</v>
      </c>
      <c r="N22">
        <f>1/EXP(-0.5*K22)</f>
        <v>21.349493151694208</v>
      </c>
      <c r="O22">
        <f>N22/SUM(N$22:N$24)</f>
        <v>1.5337043913692271E-11</v>
      </c>
      <c r="P22" s="1" t="s">
        <v>6</v>
      </c>
      <c r="Q22" s="11">
        <f>STDEV(D12:D19)</f>
        <v>9.1251486701000417E-2</v>
      </c>
      <c r="R22" s="11">
        <f t="shared" ref="R22:T22" si="13">STDEV(E12:E19)</f>
        <v>3.3484090020281339</v>
      </c>
      <c r="S22" s="11">
        <f t="shared" si="13"/>
        <v>1.1898169415126374</v>
      </c>
      <c r="T22" s="11">
        <f t="shared" si="13"/>
        <v>4.6553371041817287E-4</v>
      </c>
    </row>
    <row r="23" spans="1:20" x14ac:dyDescent="0.2">
      <c r="A23">
        <v>2006</v>
      </c>
      <c r="B23" t="s">
        <v>13</v>
      </c>
      <c r="C23" t="s">
        <v>30</v>
      </c>
      <c r="D23">
        <v>-0.15377730000000001</v>
      </c>
      <c r="E23" s="39">
        <v>0.1867415</v>
      </c>
      <c r="F23">
        <v>-0.83094179999999995</v>
      </c>
      <c r="G23" s="39">
        <v>0.20385449999999999</v>
      </c>
      <c r="H23">
        <v>22.856110000000001</v>
      </c>
      <c r="J23" s="4"/>
      <c r="K23" s="4">
        <f>-2*LN(H23/L23) +2*M23</f>
        <v>6.1360121993573831</v>
      </c>
      <c r="L23">
        <v>9</v>
      </c>
      <c r="M23">
        <v>4</v>
      </c>
      <c r="N23">
        <f>1/EXP(-0.5*K23)</f>
        <v>21.498993061299501</v>
      </c>
      <c r="O23">
        <f>N23/SUM(N$22:N$24)</f>
        <v>1.5444441623905709E-11</v>
      </c>
      <c r="P23" s="1" t="s">
        <v>27</v>
      </c>
      <c r="Q23" s="11">
        <f>SQRT(EXP(Q22^2)-1)</f>
        <v>9.1441775637184308E-2</v>
      </c>
      <c r="R23" s="11">
        <f t="shared" ref="R23:T23" si="14">SQRT(EXP(R22^2)-1)</f>
        <v>272.03062878426829</v>
      </c>
      <c r="S23" s="11">
        <f t="shared" si="14"/>
        <v>1.7661319826508206</v>
      </c>
      <c r="T23" s="86">
        <f t="shared" si="14"/>
        <v>4.6553373568750979E-4</v>
      </c>
    </row>
    <row r="24" spans="1:20" ht="17" thickBot="1" x14ac:dyDescent="0.25">
      <c r="A24" s="47">
        <v>2006</v>
      </c>
      <c r="B24" s="47" t="s">
        <v>13</v>
      </c>
      <c r="C24" s="47" t="s">
        <v>64</v>
      </c>
      <c r="D24" s="49">
        <v>-0.59165429999999997</v>
      </c>
      <c r="E24" s="47">
        <v>0.90761159999999996</v>
      </c>
      <c r="F24" s="47">
        <v>-1.2494608</v>
      </c>
      <c r="G24" s="47"/>
      <c r="H24" s="48">
        <v>4.3287129999999998E-11</v>
      </c>
      <c r="I24" s="6"/>
      <c r="J24" s="4"/>
      <c r="K24" s="4">
        <f>-2*LN(H24/L24) +2*M24</f>
        <v>55.923556084813626</v>
      </c>
      <c r="L24">
        <v>3</v>
      </c>
      <c r="M24">
        <v>3</v>
      </c>
      <c r="N24">
        <f>1/EXP(-0.5*K24)</f>
        <v>1392021387640.2288</v>
      </c>
      <c r="O24">
        <f t="shared" ref="O24" si="15">N24/SUM(N$22:N$24)</f>
        <v>0.99999999996921862</v>
      </c>
      <c r="P24" s="1"/>
      <c r="Q24" s="4"/>
      <c r="R24" s="4"/>
      <c r="S24" s="4"/>
      <c r="T24" s="4"/>
    </row>
    <row r="25" spans="1:20" ht="17" thickTop="1" x14ac:dyDescent="0.2">
      <c r="A25">
        <v>2006</v>
      </c>
      <c r="B25" t="s">
        <v>13</v>
      </c>
      <c r="C25" t="s">
        <v>63</v>
      </c>
      <c r="D25">
        <v>-0.97420362000000005</v>
      </c>
      <c r="E25">
        <v>0.85666321000000001</v>
      </c>
      <c r="F25">
        <v>-1.2067873</v>
      </c>
      <c r="H25" s="2">
        <v>2.5105646999999998E-13</v>
      </c>
      <c r="I25" s="6"/>
      <c r="P25" s="40"/>
      <c r="T25" s="4"/>
    </row>
    <row r="26" spans="1:20" x14ac:dyDescent="0.2">
      <c r="A26" s="10"/>
      <c r="P26" s="40"/>
      <c r="T26" s="20"/>
    </row>
    <row r="27" spans="1:20" x14ac:dyDescent="0.2">
      <c r="A27" s="10">
        <v>2006</v>
      </c>
      <c r="B27" t="s">
        <v>14</v>
      </c>
      <c r="C27" t="s">
        <v>8</v>
      </c>
      <c r="D27">
        <v>-1.8820797</v>
      </c>
      <c r="E27">
        <v>0.14256050000000001</v>
      </c>
      <c r="F27">
        <v>-1.9122394</v>
      </c>
      <c r="G27">
        <v>0.20158509999999999</v>
      </c>
      <c r="H27">
        <v>1.2248209999999999</v>
      </c>
      <c r="I27" s="6">
        <v>0.58092500000000002</v>
      </c>
      <c r="K27" s="4">
        <f>-2*LN(H27/L27) +2*M27</f>
        <v>13.988859732930868</v>
      </c>
      <c r="L27">
        <v>9</v>
      </c>
      <c r="M27">
        <v>5</v>
      </c>
      <c r="N27">
        <f>1/EXP(-0.5*K27)</f>
        <v>1090.5417460373308</v>
      </c>
      <c r="O27">
        <f>N27/SUM(N$27:N$29)</f>
        <v>6.7943711483198892E-8</v>
      </c>
      <c r="P27" s="40"/>
    </row>
    <row r="28" spans="1:20" x14ac:dyDescent="0.2">
      <c r="A28">
        <v>2006</v>
      </c>
      <c r="B28" t="s">
        <v>14</v>
      </c>
      <c r="C28" t="s">
        <v>30</v>
      </c>
      <c r="D28">
        <v>-1.9423992999999999</v>
      </c>
      <c r="E28">
        <v>-1.4113281</v>
      </c>
      <c r="F28">
        <v>-1.6213446</v>
      </c>
      <c r="G28">
        <v>0.2016095</v>
      </c>
      <c r="H28">
        <v>1.238618</v>
      </c>
      <c r="I28" s="6"/>
      <c r="K28" s="4">
        <f>-2*LN(H28/L28) +2*M28</f>
        <v>12.790883340962276</v>
      </c>
      <c r="L28">
        <v>5</v>
      </c>
      <c r="M28">
        <v>5</v>
      </c>
      <c r="N28">
        <f>1/EXP(-0.5*K28)</f>
        <v>599.10787305923463</v>
      </c>
      <c r="O28">
        <f t="shared" ref="O28:O29" si="16">N28/SUM(N$27:N$29)</f>
        <v>3.7326047005866912E-8</v>
      </c>
      <c r="Q28" s="40"/>
    </row>
    <row r="29" spans="1:20" ht="17" thickBot="1" x14ac:dyDescent="0.25">
      <c r="A29" s="47">
        <v>2006</v>
      </c>
      <c r="B29" s="47" t="s">
        <v>14</v>
      </c>
      <c r="C29" s="47" t="s">
        <v>64</v>
      </c>
      <c r="D29" s="47">
        <v>-8.48024E-3</v>
      </c>
      <c r="E29" s="47">
        <v>-2.0506199500000002</v>
      </c>
      <c r="F29" s="47">
        <v>2.97632378</v>
      </c>
      <c r="G29" s="47"/>
      <c r="H29" s="48">
        <v>1.020484E-8</v>
      </c>
      <c r="K29" s="4">
        <f>-2*LN(H29/L29) +2*M29</f>
        <v>46.998032016129102</v>
      </c>
      <c r="L29">
        <v>3</v>
      </c>
      <c r="M29">
        <v>4</v>
      </c>
      <c r="N29">
        <f>1/EXP(-0.5*K29)</f>
        <v>16050663224.453577</v>
      </c>
      <c r="O29">
        <f t="shared" si="16"/>
        <v>0.99999989473024153</v>
      </c>
      <c r="P29" s="40"/>
      <c r="Q29" s="40"/>
    </row>
    <row r="30" spans="1:20" ht="17" thickTop="1" x14ac:dyDescent="0.2">
      <c r="A30">
        <v>2006</v>
      </c>
      <c r="B30" t="s">
        <v>14</v>
      </c>
      <c r="C30" t="s">
        <v>63</v>
      </c>
      <c r="D30">
        <v>-0.23438881</v>
      </c>
      <c r="E30">
        <v>-1.86116328</v>
      </c>
      <c r="F30">
        <v>-1.21126753</v>
      </c>
      <c r="H30" s="2">
        <v>2.866643E-18</v>
      </c>
      <c r="I30" s="6"/>
      <c r="P30" s="40"/>
      <c r="Q30" s="40"/>
    </row>
    <row r="31" spans="1:20" x14ac:dyDescent="0.2">
      <c r="A31" s="10"/>
      <c r="I31" s="6"/>
      <c r="P31" s="40"/>
      <c r="Q31" s="40"/>
    </row>
    <row r="32" spans="1:20" x14ac:dyDescent="0.2">
      <c r="A32" s="10">
        <v>2006</v>
      </c>
      <c r="B32" t="s">
        <v>23</v>
      </c>
      <c r="C32" t="s">
        <v>35</v>
      </c>
      <c r="D32" s="73">
        <v>-2.3756840000000001</v>
      </c>
      <c r="E32" s="73">
        <v>-3.605226</v>
      </c>
      <c r="F32" s="73">
        <v>1.9408049999999999</v>
      </c>
      <c r="H32" s="75">
        <v>1.7037440000000001E-2</v>
      </c>
      <c r="I32" s="6"/>
      <c r="K32" s="4">
        <f>-2*LN(H32/L32) +2*M32</f>
        <v>18.34190858455446</v>
      </c>
      <c r="L32">
        <v>3</v>
      </c>
      <c r="M32">
        <v>4</v>
      </c>
      <c r="N32">
        <f t="shared" ref="N32:N34" si="17">1/EXP(-0.5*K32)</f>
        <v>9613.7946839098277</v>
      </c>
      <c r="O32">
        <f>N32/SUM(N$32:$N$34)</f>
        <v>0.15072849145622264</v>
      </c>
      <c r="P32" s="40"/>
      <c r="Q32" s="40"/>
    </row>
    <row r="33" spans="1:20" x14ac:dyDescent="0.2">
      <c r="A33" s="10">
        <v>2006</v>
      </c>
      <c r="B33" t="s">
        <v>23</v>
      </c>
      <c r="C33" t="s">
        <v>34</v>
      </c>
      <c r="D33" s="73">
        <v>-4.2055379999999998</v>
      </c>
      <c r="E33" s="73">
        <v>-3.999927</v>
      </c>
      <c r="F33" s="73">
        <v>-2.9780120000000001</v>
      </c>
      <c r="H33" s="75">
        <v>9.8616339999999993E-3</v>
      </c>
      <c r="I33" s="6"/>
      <c r="K33" s="4">
        <f>-2*LN(H33/L33) +2*M33</f>
        <v>19.435431385369245</v>
      </c>
      <c r="L33">
        <v>3</v>
      </c>
      <c r="M33">
        <v>4</v>
      </c>
      <c r="N33">
        <f t="shared" si="17"/>
        <v>16609.260706636724</v>
      </c>
      <c r="O33">
        <f>N33/SUM(N$32:$N$34)</f>
        <v>0.26040589515651336</v>
      </c>
      <c r="P33" s="40"/>
      <c r="Q33" s="40"/>
    </row>
    <row r="34" spans="1:20" ht="17" thickBot="1" x14ac:dyDescent="0.25">
      <c r="A34" s="46">
        <v>2006</v>
      </c>
      <c r="B34" s="47" t="s">
        <v>23</v>
      </c>
      <c r="C34" s="47" t="s">
        <v>40</v>
      </c>
      <c r="D34" s="77">
        <v>-3.4720119999999999</v>
      </c>
      <c r="E34" s="77">
        <v>-8</v>
      </c>
      <c r="F34" s="77">
        <v>-4</v>
      </c>
      <c r="G34" s="47"/>
      <c r="H34" s="83">
        <v>4.3609740000000001E-3</v>
      </c>
      <c r="I34" s="6"/>
      <c r="K34" s="4">
        <f>-2*LN(H34/L34) +2*M34</f>
        <v>21.067344281485454</v>
      </c>
      <c r="L34">
        <v>3</v>
      </c>
      <c r="M34">
        <v>4</v>
      </c>
      <c r="N34">
        <f t="shared" si="17"/>
        <v>37559.143920471193</v>
      </c>
      <c r="O34">
        <f>N34/SUM(N$32:$N$34)</f>
        <v>0.58886561338726406</v>
      </c>
      <c r="P34" s="40"/>
      <c r="Q34" s="40"/>
    </row>
    <row r="35" spans="1:20" ht="17" thickTop="1" x14ac:dyDescent="0.2">
      <c r="A35" s="10">
        <v>2006</v>
      </c>
      <c r="B35" t="s">
        <v>23</v>
      </c>
      <c r="C35" t="s">
        <v>63</v>
      </c>
      <c r="D35" s="39">
        <v>-2.9775328999999999</v>
      </c>
      <c r="E35" s="39">
        <v>-3.5943358999999999</v>
      </c>
      <c r="F35" s="39">
        <v>1.52288</v>
      </c>
      <c r="H35" s="2">
        <v>1.5220018E-18</v>
      </c>
      <c r="K35" s="4"/>
      <c r="P35" s="40"/>
      <c r="Q35" s="40"/>
      <c r="R35" s="39"/>
      <c r="S35" s="39"/>
      <c r="T35" s="39"/>
    </row>
    <row r="36" spans="1:20" x14ac:dyDescent="0.2">
      <c r="D36" s="39"/>
      <c r="E36" s="39"/>
      <c r="F36" s="39"/>
      <c r="K36" s="4"/>
      <c r="P36" s="40"/>
      <c r="Q36" s="40"/>
      <c r="R36" s="39"/>
      <c r="S36" s="39"/>
      <c r="T36" s="39"/>
    </row>
    <row r="37" spans="1:20" x14ac:dyDescent="0.2">
      <c r="A37">
        <v>2006</v>
      </c>
      <c r="B37" t="s">
        <v>24</v>
      </c>
      <c r="C37" t="s">
        <v>35</v>
      </c>
      <c r="D37" s="73">
        <v>-2.8847749999999999</v>
      </c>
      <c r="E37" s="73">
        <v>-1.177009</v>
      </c>
      <c r="F37" s="73">
        <v>-2.6984919999999999</v>
      </c>
      <c r="H37" s="75">
        <v>2.1843339999999999E-2</v>
      </c>
      <c r="K37" s="4">
        <f>-2*LN(H37/L37) +2*M37</f>
        <v>17.844942996126548</v>
      </c>
      <c r="L37">
        <v>3</v>
      </c>
      <c r="M37">
        <v>4</v>
      </c>
      <c r="N37">
        <f t="shared" ref="N37:N39" si="18">1/EXP(-0.5*K37)</f>
        <v>7498.5991198888414</v>
      </c>
      <c r="O37">
        <f>N37/SUM(N$37:$N$39)</f>
        <v>0.25724445493032166</v>
      </c>
      <c r="P37" s="40"/>
      <c r="Q37" s="39"/>
      <c r="R37" s="39"/>
      <c r="S37" s="39"/>
    </row>
    <row r="38" spans="1:20" x14ac:dyDescent="0.2">
      <c r="A38" s="10">
        <v>2006</v>
      </c>
      <c r="B38" t="s">
        <v>24</v>
      </c>
      <c r="C38" t="s">
        <v>34</v>
      </c>
      <c r="D38" s="73">
        <v>-2.5278649999999998</v>
      </c>
      <c r="E38" s="73">
        <v>-4.7521250000000004</v>
      </c>
      <c r="F38" s="73">
        <v>-2.6894339999999999</v>
      </c>
      <c r="H38" s="74">
        <v>2.2800689999999998E-2</v>
      </c>
      <c r="K38" s="4">
        <f>-2*LN(H38/L38) +2*M38</f>
        <v>17.759153537979756</v>
      </c>
      <c r="L38">
        <v>3</v>
      </c>
      <c r="M38">
        <v>4</v>
      </c>
      <c r="N38">
        <f t="shared" si="18"/>
        <v>7183.7497066726</v>
      </c>
      <c r="O38">
        <f>N38/SUM(N$37:$N$39)</f>
        <v>0.24644333536211832</v>
      </c>
    </row>
    <row r="39" spans="1:20" ht="17" thickBot="1" x14ac:dyDescent="0.25">
      <c r="A39" s="46">
        <v>2006</v>
      </c>
      <c r="B39" s="47" t="s">
        <v>24</v>
      </c>
      <c r="C39" s="47" t="s">
        <v>40</v>
      </c>
      <c r="D39" s="77">
        <v>-2.910231</v>
      </c>
      <c r="E39" s="77">
        <v>-8</v>
      </c>
      <c r="F39" s="77">
        <v>3</v>
      </c>
      <c r="G39" s="47"/>
      <c r="H39" s="83">
        <v>1.1321660000000001E-2</v>
      </c>
      <c r="K39" s="4">
        <f>-2*LN(H39/L39) +2*M39</f>
        <v>19.159299725033438</v>
      </c>
      <c r="L39">
        <v>3</v>
      </c>
      <c r="M39">
        <v>4</v>
      </c>
      <c r="N39">
        <f t="shared" si="18"/>
        <v>14467.352852800099</v>
      </c>
      <c r="O39">
        <f>N39/SUM(N$37:$N$39)</f>
        <v>0.49631220970756001</v>
      </c>
    </row>
    <row r="40" spans="1:20" ht="17" thickTop="1" x14ac:dyDescent="0.2">
      <c r="A40" s="10">
        <v>2006</v>
      </c>
      <c r="B40" t="s">
        <v>24</v>
      </c>
      <c r="C40" t="s">
        <v>63</v>
      </c>
      <c r="D40" s="39">
        <v>-3.0981101</v>
      </c>
      <c r="E40" s="39">
        <v>2.0235514000000001</v>
      </c>
      <c r="F40" s="39">
        <v>-2.4840262000000002</v>
      </c>
      <c r="H40" s="2">
        <v>7.1884879000000007E-18</v>
      </c>
      <c r="K40" s="4"/>
    </row>
    <row r="41" spans="1:20" x14ac:dyDescent="0.2">
      <c r="D41" s="39"/>
      <c r="E41" s="39"/>
      <c r="F41" s="39"/>
      <c r="K41" s="4"/>
    </row>
    <row r="42" spans="1:20" x14ac:dyDescent="0.2">
      <c r="A42">
        <v>2006</v>
      </c>
      <c r="B42" t="s">
        <v>33</v>
      </c>
      <c r="C42" t="s">
        <v>35</v>
      </c>
      <c r="D42" s="73">
        <v>0.39215460000000002</v>
      </c>
      <c r="E42" s="73">
        <v>0.83192739999999998</v>
      </c>
      <c r="F42" s="73">
        <v>-0.88599380000000005</v>
      </c>
      <c r="H42" s="74">
        <v>8.1936479999999996</v>
      </c>
      <c r="K42" s="4">
        <f>-2*LN(H42/L42) +2*M42</f>
        <v>5.9905061374566122</v>
      </c>
      <c r="L42">
        <v>3</v>
      </c>
      <c r="M42">
        <v>4</v>
      </c>
      <c r="N42">
        <f>1/EXP(-0.5*K42)</f>
        <v>19.990418199492183</v>
      </c>
      <c r="O42">
        <f>N42/SUM(N$42:N$44)</f>
        <v>0.11341180933411632</v>
      </c>
      <c r="T42" s="4"/>
    </row>
    <row r="43" spans="1:20" x14ac:dyDescent="0.2">
      <c r="A43">
        <v>2006</v>
      </c>
      <c r="B43" t="s">
        <v>33</v>
      </c>
      <c r="C43" t="s">
        <v>34</v>
      </c>
      <c r="D43" s="73">
        <v>-1.3462339000000001</v>
      </c>
      <c r="E43" s="73">
        <v>-5.3036566000000001</v>
      </c>
      <c r="F43" s="73">
        <v>-0.82650230000000002</v>
      </c>
      <c r="H43" s="74">
        <v>2.8896519999999999</v>
      </c>
      <c r="K43" s="4">
        <f>-2*LN(H43/L43) +2*M43</f>
        <v>8.0749524180383556</v>
      </c>
      <c r="L43">
        <v>3</v>
      </c>
      <c r="M43">
        <v>4</v>
      </c>
      <c r="N43">
        <f t="shared" ref="N43:N44" si="19">1/EXP(-0.5*K43)</f>
        <v>56.683105820158531</v>
      </c>
      <c r="O43">
        <f>N43/SUM(N$42:N$44)</f>
        <v>0.32158074561464967</v>
      </c>
    </row>
    <row r="44" spans="1:20" ht="17" thickBot="1" x14ac:dyDescent="0.25">
      <c r="A44" s="47">
        <v>2006</v>
      </c>
      <c r="B44" s="47" t="s">
        <v>33</v>
      </c>
      <c r="C44" s="47" t="s">
        <v>40</v>
      </c>
      <c r="D44" s="77">
        <v>-0.46726030000000002</v>
      </c>
      <c r="E44" s="77">
        <v>-8</v>
      </c>
      <c r="F44" s="77">
        <v>-4</v>
      </c>
      <c r="G44" s="47"/>
      <c r="H44" s="83">
        <v>1.6446799999999999</v>
      </c>
      <c r="K44" s="4">
        <f>-2*LN(H44/L44) +2*M44</f>
        <v>9.2021329044987006</v>
      </c>
      <c r="L44">
        <v>3</v>
      </c>
      <c r="M44">
        <v>4</v>
      </c>
      <c r="N44">
        <f t="shared" si="19"/>
        <v>99.59046750701215</v>
      </c>
      <c r="O44">
        <f>N44/SUM(N$42:N$44)</f>
        <v>0.56500744505123401</v>
      </c>
      <c r="Q44" t="s">
        <v>0</v>
      </c>
      <c r="R44" t="s">
        <v>1</v>
      </c>
      <c r="S44" t="s">
        <v>49</v>
      </c>
    </row>
    <row r="45" spans="1:20" ht="17" thickTop="1" x14ac:dyDescent="0.2">
      <c r="A45" s="3">
        <v>2006</v>
      </c>
      <c r="B45" t="s">
        <v>33</v>
      </c>
      <c r="C45" t="s">
        <v>63</v>
      </c>
      <c r="D45">
        <v>-2.8981113999999999E-2</v>
      </c>
      <c r="E45">
        <v>-1.114285754</v>
      </c>
      <c r="F45">
        <v>-0.47863674699999997</v>
      </c>
      <c r="H45" s="2">
        <v>2.0070237E-16</v>
      </c>
      <c r="Q45" s="90">
        <f>$O22*D22+$O23*D23+$O24*D24</f>
        <v>-0.59165429998625674</v>
      </c>
      <c r="R45" s="24">
        <f>$O22*E22+$O23*E23+$O24*E24</f>
        <v>0.90761159997811669</v>
      </c>
      <c r="S45" s="91">
        <f>$O22*F22+$O23*F23+$O24*F24</f>
        <v>-1.2494607999895073</v>
      </c>
    </row>
    <row r="46" spans="1:20" x14ac:dyDescent="0.2">
      <c r="A46" s="10"/>
      <c r="D46" s="4"/>
      <c r="E46" s="4"/>
      <c r="F46" s="4"/>
      <c r="G46" s="4"/>
      <c r="Q46" s="25" t="s">
        <v>36</v>
      </c>
      <c r="R46" s="26"/>
      <c r="S46" s="92"/>
    </row>
    <row r="47" spans="1:20" ht="17" thickBot="1" x14ac:dyDescent="0.25">
      <c r="A47" s="10">
        <v>2006</v>
      </c>
      <c r="C47" t="s">
        <v>83</v>
      </c>
      <c r="G47" s="4"/>
      <c r="Q47" s="25">
        <f>$O27*D27+$O28*D28+$O29*D29</f>
        <v>-8.4804394848548847E-3</v>
      </c>
      <c r="R47" s="26">
        <f>$O27*E27+$O28*E28+$O29*E29</f>
        <v>-2.0506197771249428</v>
      </c>
      <c r="S47" s="92">
        <f>$O27*F27+$O28*F28+$O29*F29</f>
        <v>2.976323276240088</v>
      </c>
      <c r="T47" s="4"/>
    </row>
    <row r="48" spans="1:20" x14ac:dyDescent="0.2">
      <c r="A48" s="10">
        <v>2006</v>
      </c>
      <c r="C48" s="32" t="s">
        <v>22</v>
      </c>
      <c r="D48" s="33">
        <v>-0.59165429998625674</v>
      </c>
      <c r="E48" s="33">
        <v>0.90761159997811669</v>
      </c>
      <c r="F48" s="33">
        <v>-1.2494607999895073</v>
      </c>
      <c r="G48" s="21"/>
      <c r="H48" s="35">
        <f t="shared" ref="H48:J52" si="20">EXP(D48)</f>
        <v>0.55341101921297142</v>
      </c>
      <c r="I48" s="35">
        <f t="shared" si="20"/>
        <v>2.4783960576064303</v>
      </c>
      <c r="J48" s="99">
        <f t="shared" si="20"/>
        <v>0.28665932190587262</v>
      </c>
      <c r="Q48" s="25" t="s">
        <v>46</v>
      </c>
      <c r="R48" s="26"/>
      <c r="S48" s="92"/>
    </row>
    <row r="49" spans="1:20" x14ac:dyDescent="0.2">
      <c r="A49" s="10">
        <v>2006</v>
      </c>
      <c r="C49" s="22" t="s">
        <v>23</v>
      </c>
      <c r="D49" s="18">
        <v>-3.4977786290693587</v>
      </c>
      <c r="E49" s="18">
        <v>-6.2959397544325713</v>
      </c>
      <c r="F49" s="18">
        <v>-2.8384197243352007</v>
      </c>
      <c r="G49" s="13"/>
      <c r="H49" s="36">
        <f t="shared" si="20"/>
        <v>3.0264537571557483E-2</v>
      </c>
      <c r="I49" s="36">
        <f t="shared" si="20"/>
        <v>1.8437757821543489E-3</v>
      </c>
      <c r="J49" s="100">
        <f t="shared" si="20"/>
        <v>5.8518067613433478E-2</v>
      </c>
      <c r="Q49" s="25">
        <f>$O32*D32+$O33*D33+$O34*D34</f>
        <v>-3.4977786290693587</v>
      </c>
      <c r="R49" s="26">
        <f t="shared" ref="R49:S49" si="21">$O32*E32+$O33*E33+$O34*E34</f>
        <v>-6.2959397544325713</v>
      </c>
      <c r="S49" s="92">
        <f t="shared" si="21"/>
        <v>-2.8384197243352007</v>
      </c>
    </row>
    <row r="50" spans="1:20" x14ac:dyDescent="0.2">
      <c r="A50" s="10">
        <v>2006</v>
      </c>
      <c r="C50" s="22" t="s">
        <v>24</v>
      </c>
      <c r="D50" s="34">
        <v>-2.8094510327862219</v>
      </c>
      <c r="E50" s="34">
        <v>-5.4444062513712694</v>
      </c>
      <c r="F50" s="34">
        <v>0.13197144025256313</v>
      </c>
      <c r="H50" s="36">
        <f t="shared" si="20"/>
        <v>6.0238052032801817E-2</v>
      </c>
      <c r="I50" s="36">
        <f t="shared" si="20"/>
        <v>4.3204044804674643E-3</v>
      </c>
      <c r="J50" s="100">
        <f t="shared" si="20"/>
        <v>1.1410757299672121</v>
      </c>
      <c r="Q50" s="25" t="s">
        <v>47</v>
      </c>
      <c r="R50" s="27"/>
      <c r="S50" s="94"/>
    </row>
    <row r="51" spans="1:20" x14ac:dyDescent="0.2">
      <c r="A51" s="10">
        <v>2006</v>
      </c>
      <c r="C51" s="22" t="s">
        <v>25</v>
      </c>
      <c r="D51" s="18">
        <v>-0.65245348688589422</v>
      </c>
      <c r="E51" s="18">
        <v>-6.131263012653303</v>
      </c>
      <c r="F51" s="18">
        <v>-2.6262991660079682</v>
      </c>
      <c r="H51" s="36">
        <f t="shared" si="20"/>
        <v>0.52076651426249876</v>
      </c>
      <c r="I51" s="36">
        <f t="shared" si="20"/>
        <v>2.1738336467321752E-3</v>
      </c>
      <c r="J51" s="100">
        <f t="shared" si="20"/>
        <v>7.2345706870903123E-2</v>
      </c>
      <c r="Q51" s="25">
        <f>$O37*D37+ $O38*D38+$O39*D39</f>
        <v>-2.8094510327862219</v>
      </c>
      <c r="R51" s="26">
        <f t="shared" ref="R51:S51" si="22">$O37*E37+ $O38*E38+$O39*E39</f>
        <v>-5.4444062513712694</v>
      </c>
      <c r="S51" s="92">
        <f t="shared" si="22"/>
        <v>0.13197144025256313</v>
      </c>
    </row>
    <row r="52" spans="1:20" x14ac:dyDescent="0.2">
      <c r="A52" s="10">
        <v>2006</v>
      </c>
      <c r="C52" s="22" t="s">
        <v>26</v>
      </c>
      <c r="D52" s="18">
        <v>-8.4804394848548847E-3</v>
      </c>
      <c r="E52" s="18">
        <v>-2.0506197771249428</v>
      </c>
      <c r="F52" s="18">
        <v>2.976323276240088</v>
      </c>
      <c r="H52" s="36">
        <f t="shared" si="20"/>
        <v>0.9915554180080477</v>
      </c>
      <c r="I52" s="36">
        <f t="shared" si="20"/>
        <v>0.12865514135933431</v>
      </c>
      <c r="J52" s="100">
        <f t="shared" si="20"/>
        <v>19.615562891465181</v>
      </c>
      <c r="Q52" s="25" t="s">
        <v>48</v>
      </c>
      <c r="R52" s="27"/>
      <c r="S52" s="94"/>
    </row>
    <row r="53" spans="1:20" ht="17" thickBot="1" x14ac:dyDescent="0.25">
      <c r="A53" s="10">
        <v>2006</v>
      </c>
      <c r="C53" s="22"/>
      <c r="D53" s="17"/>
      <c r="E53" s="17"/>
      <c r="F53" s="17"/>
      <c r="H53" s="37"/>
      <c r="I53" s="37"/>
      <c r="J53" s="101"/>
      <c r="Q53" s="95">
        <f>$O42*D42+$O43*D43+$O44*D44</f>
        <v>-0.65245348688589422</v>
      </c>
      <c r="R53" s="28">
        <f>$O42*E42+$O43*E43+$O44*E44</f>
        <v>-6.131263012653303</v>
      </c>
      <c r="S53" s="96">
        <f>$O42*F42+$O43*F43+$O44*F44</f>
        <v>-2.6262991660079682</v>
      </c>
      <c r="T53" s="4"/>
    </row>
    <row r="54" spans="1:20" x14ac:dyDescent="0.2">
      <c r="A54" s="10">
        <v>2006</v>
      </c>
      <c r="C54" s="22" t="s">
        <v>5</v>
      </c>
      <c r="D54" s="18">
        <f>AVERAGE(D48:D52)</f>
        <v>-1.5119635776425171</v>
      </c>
      <c r="E54" s="18">
        <f t="shared" ref="E54:F54" si="23">AVERAGE(E48:E52)</f>
        <v>-3.8029234391207938</v>
      </c>
      <c r="F54" s="18">
        <f t="shared" si="23"/>
        <v>-0.7211769947680049</v>
      </c>
      <c r="G54" t="s">
        <v>41</v>
      </c>
      <c r="H54" s="36">
        <f>AVERAGE(H48:H52)</f>
        <v>0.43124710821757545</v>
      </c>
      <c r="I54" s="36">
        <f t="shared" ref="I54:J54" si="24">AVERAGE(I48:I52)</f>
        <v>0.52307784257502377</v>
      </c>
      <c r="J54" s="100">
        <f t="shared" si="24"/>
        <v>4.2348323435645208</v>
      </c>
    </row>
    <row r="55" spans="1:20" x14ac:dyDescent="0.2">
      <c r="A55" s="10">
        <v>2006</v>
      </c>
      <c r="C55" s="22" t="s">
        <v>6</v>
      </c>
      <c r="D55" s="18">
        <f>STDEV(D48:D52)</f>
        <v>1.5389219785377148</v>
      </c>
      <c r="E55" s="18">
        <f t="shared" ref="E55:F55" si="25">STDEV(E48:E52)</f>
        <v>3.1460479104514865</v>
      </c>
      <c r="F55" s="18">
        <f t="shared" si="25"/>
        <v>2.3869782963192971</v>
      </c>
      <c r="G55" t="s">
        <v>42</v>
      </c>
      <c r="H55" s="36">
        <f>STDEV(H48:H52)</f>
        <v>0.39853415442142093</v>
      </c>
      <c r="I55" s="36">
        <f t="shared" ref="I55:J55" si="26">STDEV(I48:I52)</f>
        <v>1.094414661788359</v>
      </c>
      <c r="J55" s="100">
        <f t="shared" si="26"/>
        <v>8.6095030099364713</v>
      </c>
    </row>
    <row r="56" spans="1:20" ht="17" thickBot="1" x14ac:dyDescent="0.25">
      <c r="A56">
        <v>2006</v>
      </c>
      <c r="C56" s="23" t="s">
        <v>27</v>
      </c>
      <c r="D56" s="19">
        <f>SQRT(EXP(D55^2)-1)</f>
        <v>3.1111119757113084</v>
      </c>
      <c r="E56" s="19">
        <f t="shared" ref="E56:F56" si="27">SQRT(EXP(E55^2)-1)</f>
        <v>141.00334022148698</v>
      </c>
      <c r="F56" s="19">
        <f t="shared" si="27"/>
        <v>17.238633214955524</v>
      </c>
      <c r="G56" s="15" t="s">
        <v>27</v>
      </c>
      <c r="H56" s="38">
        <f>H55/H54</f>
        <v>0.92414336659238538</v>
      </c>
      <c r="I56" s="38">
        <f t="shared" ref="I56:J56" si="28">I55/I54</f>
        <v>2.0922596460992127</v>
      </c>
      <c r="J56" s="102">
        <f t="shared" si="28"/>
        <v>2.0330209820513758</v>
      </c>
    </row>
    <row r="58" spans="1:20" ht="17" thickBot="1" x14ac:dyDescent="0.25">
      <c r="A58" s="10">
        <v>2006</v>
      </c>
      <c r="C58" t="s">
        <v>84</v>
      </c>
      <c r="G58" s="4"/>
      <c r="N58" t="s">
        <v>71</v>
      </c>
      <c r="O58" t="s">
        <v>72</v>
      </c>
      <c r="P58" t="s">
        <v>76</v>
      </c>
      <c r="Q58" t="s">
        <v>77</v>
      </c>
    </row>
    <row r="59" spans="1:20" x14ac:dyDescent="0.2">
      <c r="A59">
        <v>2006</v>
      </c>
      <c r="C59" s="32" t="s">
        <v>22</v>
      </c>
      <c r="D59" s="33">
        <v>-0.97420362000000005</v>
      </c>
      <c r="E59" s="33">
        <v>0.85666321000000001</v>
      </c>
      <c r="F59" s="33">
        <v>-1.2067873</v>
      </c>
      <c r="G59" s="97">
        <f>H25</f>
        <v>2.5105646999999998E-13</v>
      </c>
      <c r="H59" s="35">
        <f t="shared" ref="H59:J63" si="29">EXP(D59)</f>
        <v>0.37749286165312146</v>
      </c>
      <c r="I59" s="35">
        <f t="shared" si="29"/>
        <v>2.3552884640275042</v>
      </c>
      <c r="J59" s="99">
        <f t="shared" si="29"/>
        <v>0.29915683839171431</v>
      </c>
      <c r="N59" s="29">
        <v>14.574</v>
      </c>
      <c r="O59" s="64">
        <v>11001.273999999999</v>
      </c>
      <c r="P59">
        <v>0.3</v>
      </c>
      <c r="Q59" s="43">
        <f>(O59/701.7-P59*24)*701.7</f>
        <v>5949.0339999999997</v>
      </c>
    </row>
    <row r="60" spans="1:20" x14ac:dyDescent="0.2">
      <c r="A60">
        <v>2006</v>
      </c>
      <c r="C60" s="22" t="s">
        <v>23</v>
      </c>
      <c r="D60" s="18">
        <v>-2.9775328999999999</v>
      </c>
      <c r="E60" s="18">
        <v>-3.5943358999999999</v>
      </c>
      <c r="F60" s="18">
        <v>1.52288</v>
      </c>
      <c r="G60" s="98">
        <f>H35</f>
        <v>1.5220018E-18</v>
      </c>
      <c r="H60" s="36">
        <f t="shared" si="29"/>
        <v>5.0918299569908905E-2</v>
      </c>
      <c r="I60" s="36">
        <f t="shared" si="29"/>
        <v>2.7478925872530209E-2</v>
      </c>
      <c r="J60" s="100">
        <f t="shared" si="29"/>
        <v>4.5854121838530668</v>
      </c>
      <c r="N60" s="30">
        <v>15.968</v>
      </c>
      <c r="O60" s="65">
        <v>4640.4110000000001</v>
      </c>
      <c r="P60">
        <v>0.22700000000000001</v>
      </c>
      <c r="Q60" s="44">
        <f t="shared" ref="Q60:Q63" si="30">(O60/701.7-P60*24)*701.7</f>
        <v>817.54939999999954</v>
      </c>
    </row>
    <row r="61" spans="1:20" x14ac:dyDescent="0.2">
      <c r="A61">
        <v>2006</v>
      </c>
      <c r="C61" s="22" t="s">
        <v>24</v>
      </c>
      <c r="D61" s="34">
        <v>-3.0981101</v>
      </c>
      <c r="E61" s="34">
        <v>2.0235514000000001</v>
      </c>
      <c r="F61" s="34">
        <v>-2.4840262000000002</v>
      </c>
      <c r="G61" s="2">
        <f>H40</f>
        <v>7.1884879000000007E-18</v>
      </c>
      <c r="H61" s="36">
        <f t="shared" si="29"/>
        <v>4.513442138348104E-2</v>
      </c>
      <c r="I61" s="36">
        <f t="shared" si="29"/>
        <v>7.5651441355000708</v>
      </c>
      <c r="J61" s="100">
        <f t="shared" si="29"/>
        <v>8.3406736458141062E-2</v>
      </c>
      <c r="N61" s="30">
        <v>16.027999999999999</v>
      </c>
      <c r="O61" s="65">
        <v>4656.723</v>
      </c>
      <c r="P61">
        <v>0.21299999999999999</v>
      </c>
      <c r="Q61" s="44">
        <f t="shared" si="30"/>
        <v>1069.6325999999999</v>
      </c>
    </row>
    <row r="62" spans="1:20" x14ac:dyDescent="0.2">
      <c r="A62">
        <v>2006</v>
      </c>
      <c r="C62" s="22" t="s">
        <v>25</v>
      </c>
      <c r="D62" s="18">
        <v>-2.8981113999999999E-2</v>
      </c>
      <c r="E62" s="18">
        <v>-1.114285754</v>
      </c>
      <c r="F62" s="18">
        <v>-0.47863674699999997</v>
      </c>
      <c r="G62" s="2">
        <f>H45</f>
        <v>2.0070237E-16</v>
      </c>
      <c r="H62" s="36">
        <f t="shared" si="29"/>
        <v>0.97143481081119676</v>
      </c>
      <c r="I62" s="36">
        <f t="shared" si="29"/>
        <v>0.32814957473835388</v>
      </c>
      <c r="J62" s="100">
        <f t="shared" si="29"/>
        <v>0.61962752537444821</v>
      </c>
      <c r="N62" s="30">
        <v>14.858000000000001</v>
      </c>
      <c r="O62" s="65">
        <v>21218.273000000001</v>
      </c>
      <c r="P62">
        <v>0.21299999999999999</v>
      </c>
      <c r="Q62" s="44">
        <f t="shared" si="30"/>
        <v>17631.182600000004</v>
      </c>
    </row>
    <row r="63" spans="1:20" ht="17" thickBot="1" x14ac:dyDescent="0.25">
      <c r="A63">
        <v>2006</v>
      </c>
      <c r="C63" s="22" t="s">
        <v>26</v>
      </c>
      <c r="D63" s="18">
        <v>-0.23438881</v>
      </c>
      <c r="E63" s="18">
        <v>-1.86116328</v>
      </c>
      <c r="F63" s="18">
        <v>2.6917044400000001</v>
      </c>
      <c r="G63" s="2">
        <f>H30</f>
        <v>2.866643E-18</v>
      </c>
      <c r="H63" s="36">
        <f t="shared" si="29"/>
        <v>0.79105418631654922</v>
      </c>
      <c r="I63" s="36">
        <f t="shared" si="29"/>
        <v>0.15549164479939839</v>
      </c>
      <c r="J63" s="100">
        <f t="shared" si="29"/>
        <v>14.756806588922746</v>
      </c>
      <c r="N63" s="31">
        <v>13.834</v>
      </c>
      <c r="O63" s="66">
        <v>14717.257</v>
      </c>
      <c r="P63">
        <v>0.23200000000000001</v>
      </c>
      <c r="Q63" s="45">
        <f t="shared" si="30"/>
        <v>10810.191399999998</v>
      </c>
    </row>
    <row r="64" spans="1:20" x14ac:dyDescent="0.2">
      <c r="A64">
        <v>2006</v>
      </c>
      <c r="C64" s="22"/>
      <c r="D64" s="17"/>
      <c r="E64" s="17"/>
      <c r="F64" s="17"/>
      <c r="G64" t="s">
        <v>85</v>
      </c>
      <c r="H64" s="37"/>
      <c r="I64" s="37"/>
      <c r="J64" s="101"/>
      <c r="M64" t="s">
        <v>41</v>
      </c>
      <c r="N64" s="69">
        <f>AVERAGE(N59:N63)</f>
        <v>15.0524</v>
      </c>
      <c r="O64" s="69">
        <f>AVERAGE(O59:O63)</f>
        <v>11246.7876</v>
      </c>
      <c r="Q64" s="69">
        <f>AVERAGE(Q59:Q63)</f>
        <v>7255.5180000000009</v>
      </c>
    </row>
    <row r="65" spans="1:17" x14ac:dyDescent="0.2">
      <c r="A65">
        <v>2006</v>
      </c>
      <c r="C65" s="22" t="s">
        <v>5</v>
      </c>
      <c r="D65" s="18">
        <f>AVERAGE(D59:D63)</f>
        <v>-1.4626433087999999</v>
      </c>
      <c r="E65" s="18">
        <f t="shared" ref="E65:F65" si="31">AVERAGE(E59:E63)</f>
        <v>-0.73791406479999999</v>
      </c>
      <c r="F65" s="18">
        <f t="shared" si="31"/>
        <v>9.0268385999999982E-3</v>
      </c>
      <c r="G65">
        <f>GEOMEAN(G59:G63)</f>
        <v>6.9143291270876365E-17</v>
      </c>
      <c r="H65" s="36">
        <f>AVERAGE(H59:H63)</f>
        <v>0.44720691594685141</v>
      </c>
      <c r="I65" s="36">
        <f t="shared" ref="I65:J65" si="32">AVERAGE(I59:I63)</f>
        <v>2.086310548987572</v>
      </c>
      <c r="J65" s="100">
        <f t="shared" si="32"/>
        <v>4.0688819746000231</v>
      </c>
      <c r="M65" t="s">
        <v>42</v>
      </c>
      <c r="N65" s="69">
        <f>STDEV(N59:N63)</f>
        <v>0.94091381114318839</v>
      </c>
      <c r="O65" s="69">
        <f>STDEV(O59:O63)</f>
        <v>7046.4196419127511</v>
      </c>
      <c r="Q65" s="69">
        <f>STDEV(Q59:Q63)</f>
        <v>7101.2259010528578</v>
      </c>
    </row>
    <row r="66" spans="1:17" x14ac:dyDescent="0.2">
      <c r="A66">
        <v>2006</v>
      </c>
      <c r="C66" s="22" t="s">
        <v>6</v>
      </c>
      <c r="D66" s="18">
        <f>STDEV(D59:D63)</f>
        <v>1.4808959982777625</v>
      </c>
      <c r="E66" s="18">
        <f t="shared" ref="E66:F66" si="33">STDEV(E59:E63)</f>
        <v>2.2209715411885451</v>
      </c>
      <c r="F66" s="18">
        <f t="shared" si="33"/>
        <v>2.086854316486098</v>
      </c>
      <c r="G66" t="s">
        <v>42</v>
      </c>
      <c r="H66" s="36">
        <f>STDEV(H59:H63)</f>
        <v>0.42326494031960282</v>
      </c>
      <c r="I66" s="36">
        <f t="shared" ref="I66:J66" si="34">STDEV(I59:I63)</f>
        <v>3.2073332338548224</v>
      </c>
      <c r="J66" s="100">
        <f t="shared" si="34"/>
        <v>6.2548128019634168</v>
      </c>
      <c r="M66" t="s">
        <v>73</v>
      </c>
      <c r="N66" s="68">
        <f>N65/N64</f>
        <v>6.2509221861177508E-2</v>
      </c>
      <c r="O66" s="68">
        <f>O65/O64</f>
        <v>0.62652731540095519</v>
      </c>
      <c r="Q66" s="68">
        <f>Q65/Q64</f>
        <v>0.97873451641259201</v>
      </c>
    </row>
    <row r="67" spans="1:17" ht="17" thickBot="1" x14ac:dyDescent="0.25">
      <c r="A67">
        <v>2006</v>
      </c>
      <c r="C67" s="23" t="s">
        <v>27</v>
      </c>
      <c r="D67" s="19">
        <f>SQRT(EXP(D66^2)-1)</f>
        <v>2.8217961700794669</v>
      </c>
      <c r="E67" s="19">
        <f t="shared" ref="E67:F67" si="35">SQRT(EXP(E66^2)-1)</f>
        <v>11.73693596527661</v>
      </c>
      <c r="F67" s="19">
        <f t="shared" si="35"/>
        <v>8.7671993122507104</v>
      </c>
      <c r="G67" s="15" t="s">
        <v>27</v>
      </c>
      <c r="H67" s="38">
        <f>H66/H65</f>
        <v>0.94646331536139749</v>
      </c>
      <c r="I67" s="38">
        <f t="shared" ref="I67:J67" si="36">I66/I65</f>
        <v>1.5373230200131287</v>
      </c>
      <c r="J67" s="102">
        <f t="shared" si="36"/>
        <v>1.5372313183348785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9CC8-FB31-3649-9D08-9C3E07E79FDA}">
  <sheetPr codeName="Sheet6">
    <tabColor theme="5" tint="0.39997558519241921"/>
  </sheetPr>
  <dimension ref="A1:AA76"/>
  <sheetViews>
    <sheetView topLeftCell="A36" workbookViewId="0">
      <selection activeCell="H40" sqref="H40"/>
    </sheetView>
  </sheetViews>
  <sheetFormatPr baseColWidth="10" defaultRowHeight="16" x14ac:dyDescent="0.2"/>
  <cols>
    <col min="4" max="4" width="11.1640625" bestFit="1" customWidth="1"/>
    <col min="5" max="5" width="11.33203125" customWidth="1"/>
    <col min="6" max="6" width="10" customWidth="1"/>
    <col min="7" max="7" width="9.1640625" customWidth="1"/>
    <col min="9" max="9" width="12.1640625" bestFit="1" customWidth="1"/>
    <col min="11" max="11" width="9.83203125" customWidth="1"/>
    <col min="12" max="12" width="6.1640625" customWidth="1"/>
    <col min="13" max="13" width="13.33203125" bestFit="1" customWidth="1"/>
    <col min="14" max="14" width="12.1640625" bestFit="1" customWidth="1"/>
    <col min="15" max="15" width="11.1640625" customWidth="1"/>
    <col min="16" max="16" width="13.5" bestFit="1" customWidth="1"/>
    <col min="17" max="17" width="13" bestFit="1" customWidth="1"/>
    <col min="18" max="18" width="12.33203125" bestFit="1" customWidth="1"/>
    <col min="19" max="19" width="12" bestFit="1" customWidth="1"/>
  </cols>
  <sheetData>
    <row r="1" spans="1:20" ht="17" thickBot="1" x14ac:dyDescent="0.25">
      <c r="A1" s="7" t="s">
        <v>54</v>
      </c>
      <c r="B1" s="8" t="s">
        <v>11</v>
      </c>
      <c r="C1" s="8" t="s">
        <v>10</v>
      </c>
      <c r="D1" s="8" t="s">
        <v>0</v>
      </c>
      <c r="E1" s="8" t="s">
        <v>1</v>
      </c>
      <c r="F1" s="8" t="s">
        <v>2</v>
      </c>
      <c r="G1" s="8" t="s">
        <v>7</v>
      </c>
      <c r="H1" s="8" t="s">
        <v>3</v>
      </c>
      <c r="I1" s="8" t="s">
        <v>16</v>
      </c>
      <c r="J1" s="8" t="s">
        <v>9</v>
      </c>
      <c r="K1" s="8" t="s">
        <v>44</v>
      </c>
      <c r="L1" s="8" t="s">
        <v>37</v>
      </c>
      <c r="M1" s="8" t="s">
        <v>38</v>
      </c>
      <c r="N1" s="8" t="s">
        <v>17</v>
      </c>
      <c r="O1" s="8" t="s">
        <v>15</v>
      </c>
      <c r="P1" s="8" t="s">
        <v>60</v>
      </c>
      <c r="Q1" t="s">
        <v>0</v>
      </c>
      <c r="R1" t="s">
        <v>1</v>
      </c>
      <c r="S1" t="s">
        <v>2</v>
      </c>
      <c r="T1" t="s">
        <v>7</v>
      </c>
    </row>
    <row r="2" spans="1:20" x14ac:dyDescent="0.2">
      <c r="A2">
        <v>2008</v>
      </c>
      <c r="B2" t="s">
        <v>12</v>
      </c>
      <c r="C2" t="s">
        <v>56</v>
      </c>
      <c r="D2" s="73">
        <v>-2.7179000000000002</v>
      </c>
      <c r="E2" s="73">
        <v>1.3257000000000001</v>
      </c>
      <c r="F2" s="73">
        <v>-9.4644999999999992</v>
      </c>
      <c r="H2">
        <v>200.00378000000001</v>
      </c>
      <c r="K2" s="4">
        <f t="shared" ref="K2:K9" si="0">-2*LN(H2/L2) +2*M2</f>
        <v>2.3731407668371327</v>
      </c>
      <c r="L2">
        <v>12</v>
      </c>
      <c r="M2">
        <v>4</v>
      </c>
      <c r="N2">
        <f t="shared" ref="N2:N9" si="1">1/EXP(-0.5*K2)</f>
        <v>3.275827088856675</v>
      </c>
      <c r="O2">
        <f>N2/SUM(N$2:N$9)</f>
        <v>0.11353552216296929</v>
      </c>
      <c r="P2" s="43">
        <f>N2/(SUM(N$2:N$5))</f>
        <v>0.22512489065468155</v>
      </c>
      <c r="Q2" s="4">
        <f>$O2*D2+$O3*D3+$O4*D4+$O5*D5+$O6*D6+$O7*D7+$O8*D8+$O9*D9</f>
        <v>-1.8923513849545504</v>
      </c>
      <c r="R2" s="4">
        <f>$O2*E2+$O3*E3+$O4*E4+$O5*E5+$O6*E6+$O7*E7+$O8*E8+$O9*E9</f>
        <v>-0.2493839014159184</v>
      </c>
      <c r="S2" s="4">
        <f>$O2*F2+$O3*F3+$O4*F4+$O5*F5+$O6*F6+$O7*F7+$O8*F8+$O9*F9</f>
        <v>-1.3237922547132503</v>
      </c>
      <c r="T2" s="4">
        <v>0.5</v>
      </c>
    </row>
    <row r="3" spans="1:20" x14ac:dyDescent="0.2">
      <c r="A3">
        <v>2008</v>
      </c>
      <c r="B3" t="s">
        <v>12</v>
      </c>
      <c r="C3" t="s">
        <v>57</v>
      </c>
      <c r="D3" s="73">
        <v>-2.5207000000000002</v>
      </c>
      <c r="E3" s="73">
        <v>-4.0282999999999998</v>
      </c>
      <c r="F3" s="73">
        <v>-2.2679</v>
      </c>
      <c r="H3">
        <v>161.86058</v>
      </c>
      <c r="K3" s="4">
        <f t="shared" si="0"/>
        <v>2.796342604766469</v>
      </c>
      <c r="L3">
        <v>12</v>
      </c>
      <c r="M3">
        <v>4</v>
      </c>
      <c r="N3">
        <f t="shared" si="1"/>
        <v>4.0477910087665014</v>
      </c>
      <c r="O3">
        <f t="shared" ref="O3:O9" si="2">N3/SUM(N$2:N$9)</f>
        <v>0.14029069707317027</v>
      </c>
      <c r="P3" s="44">
        <f t="shared" ref="P3:P4" si="3">N3/(SUM(N$2:N$5))</f>
        <v>0.27817662029274204</v>
      </c>
    </row>
    <row r="4" spans="1:20" x14ac:dyDescent="0.2">
      <c r="A4">
        <v>2008</v>
      </c>
      <c r="B4" t="s">
        <v>45</v>
      </c>
      <c r="C4" t="s">
        <v>58</v>
      </c>
      <c r="D4" s="73">
        <v>-2.1260026000000001</v>
      </c>
      <c r="E4" s="73">
        <v>3.4981</v>
      </c>
      <c r="F4" s="73">
        <v>-3.3169202000000002</v>
      </c>
      <c r="H4">
        <v>183.97565</v>
      </c>
      <c r="K4" s="4">
        <f t="shared" si="0"/>
        <v>2.5402064757856877</v>
      </c>
      <c r="L4">
        <v>12</v>
      </c>
      <c r="M4">
        <v>4</v>
      </c>
      <c r="N4">
        <f t="shared" si="1"/>
        <v>3.5612201962473331</v>
      </c>
      <c r="O4">
        <f t="shared" si="2"/>
        <v>0.12342684261133269</v>
      </c>
      <c r="P4" s="44">
        <f t="shared" si="3"/>
        <v>0.24473798083074022</v>
      </c>
      <c r="Q4" s="4">
        <f>$P2*D2+$P3*D3+$P4*D4+$P5*D5</f>
        <v>-2.6416444449720058</v>
      </c>
      <c r="R4" s="4">
        <f t="shared" ref="R4:S4" si="4">$P2*E2+$P3*E3+$P4*E4+$P5*E5</f>
        <v>-0.9334152525580689</v>
      </c>
      <c r="S4" s="4">
        <f t="shared" si="4"/>
        <v>-4.7586958480174673</v>
      </c>
    </row>
    <row r="5" spans="1:20" ht="17" thickBot="1" x14ac:dyDescent="0.25">
      <c r="A5">
        <v>2008</v>
      </c>
      <c r="B5" t="s">
        <v>12</v>
      </c>
      <c r="C5" t="s">
        <v>59</v>
      </c>
      <c r="D5" s="73">
        <v>-3.2079</v>
      </c>
      <c r="E5" s="73">
        <v>-3.8395000000000001</v>
      </c>
      <c r="F5" s="73">
        <v>-4.7045000000000003</v>
      </c>
      <c r="H5" s="39">
        <v>178.70193</v>
      </c>
      <c r="K5" s="4">
        <f t="shared" si="0"/>
        <v>2.5983748549142023</v>
      </c>
      <c r="L5">
        <v>12</v>
      </c>
      <c r="M5">
        <v>4</v>
      </c>
      <c r="N5">
        <f t="shared" si="1"/>
        <v>3.6663163089381903</v>
      </c>
      <c r="O5">
        <f t="shared" si="2"/>
        <v>0.12706932486329406</v>
      </c>
      <c r="P5" s="45">
        <f>N5/(SUM(N$2:N$5))</f>
        <v>0.25196050822183613</v>
      </c>
      <c r="Q5" s="4">
        <f>$P6*D6+$P7*D7+$P8*D8+$P9*D9</f>
        <v>-1.1299904183855067</v>
      </c>
      <c r="R5" s="4">
        <f t="shared" ref="R5:S5" si="5">$P6*E6+$P7*E7+$P8*E8+$P9*E9</f>
        <v>0.44657717155613069</v>
      </c>
      <c r="S5" s="4">
        <f t="shared" si="5"/>
        <v>2.1710171372246352</v>
      </c>
    </row>
    <row r="6" spans="1:20" x14ac:dyDescent="0.2">
      <c r="A6">
        <v>2008</v>
      </c>
      <c r="B6" t="s">
        <v>12</v>
      </c>
      <c r="C6" t="s">
        <v>52</v>
      </c>
      <c r="D6" s="73">
        <v>-2.10638993959072</v>
      </c>
      <c r="E6" s="73">
        <v>-2.5109012474728698</v>
      </c>
      <c r="F6" s="73">
        <v>4.5168640207732196</v>
      </c>
      <c r="H6">
        <v>156.61598000000001</v>
      </c>
      <c r="K6" s="4">
        <f t="shared" si="0"/>
        <v>2.8622196560292803</v>
      </c>
      <c r="L6">
        <v>12</v>
      </c>
      <c r="M6">
        <v>4</v>
      </c>
      <c r="N6">
        <f t="shared" si="1"/>
        <v>4.1833394037934744</v>
      </c>
      <c r="O6">
        <f t="shared" si="2"/>
        <v>0.1449886122531534</v>
      </c>
      <c r="P6" s="43">
        <f>N6/SUM(N$6:N$9)</f>
        <v>0.29250587148980406</v>
      </c>
    </row>
    <row r="7" spans="1:20" x14ac:dyDescent="0.2">
      <c r="A7">
        <v>2008</v>
      </c>
      <c r="B7" t="s">
        <v>12</v>
      </c>
      <c r="C7" t="s">
        <v>50</v>
      </c>
      <c r="D7" s="73">
        <v>2.5738365684098099</v>
      </c>
      <c r="E7" s="73">
        <v>4.0782102567194896</v>
      </c>
      <c r="F7" s="73">
        <v>4.8492666414782297</v>
      </c>
      <c r="H7">
        <v>162.20057</v>
      </c>
      <c r="K7" s="4">
        <f t="shared" si="0"/>
        <v>2.792145987865676</v>
      </c>
      <c r="L7">
        <v>12</v>
      </c>
      <c r="M7">
        <v>4</v>
      </c>
      <c r="N7">
        <f t="shared" si="1"/>
        <v>4.0393063994641389</v>
      </c>
      <c r="O7">
        <f t="shared" si="2"/>
        <v>0.13999663254492659</v>
      </c>
      <c r="P7" s="44">
        <f t="shared" ref="P7:P9" si="6">N7/SUM(N$6:N$9)</f>
        <v>0.28243485037771288</v>
      </c>
    </row>
    <row r="8" spans="1:20" x14ac:dyDescent="0.2">
      <c r="A8">
        <v>2008</v>
      </c>
      <c r="B8" t="s">
        <v>45</v>
      </c>
      <c r="C8" t="s">
        <v>51</v>
      </c>
      <c r="D8" s="73">
        <v>-3.8343094723864901</v>
      </c>
      <c r="E8" s="73">
        <v>1.63026679780203</v>
      </c>
      <c r="F8" s="73">
        <v>-2.9380791016329102</v>
      </c>
      <c r="H8">
        <v>215.07300000000001</v>
      </c>
      <c r="K8" s="4">
        <f t="shared" si="0"/>
        <v>2.2278582888110821</v>
      </c>
      <c r="L8">
        <v>12</v>
      </c>
      <c r="M8">
        <v>4</v>
      </c>
      <c r="N8">
        <f t="shared" si="1"/>
        <v>3.0463042799316091</v>
      </c>
      <c r="O8">
        <f t="shared" si="2"/>
        <v>0.10558058704192362</v>
      </c>
      <c r="P8" s="44">
        <f t="shared" si="6"/>
        <v>0.21300253271740172</v>
      </c>
    </row>
    <row r="9" spans="1:20" ht="17" thickBot="1" x14ac:dyDescent="0.25">
      <c r="A9">
        <v>2008</v>
      </c>
      <c r="B9" t="s">
        <v>12</v>
      </c>
      <c r="C9" t="s">
        <v>53</v>
      </c>
      <c r="D9" s="73">
        <v>-1.99985390624066</v>
      </c>
      <c r="E9" s="73">
        <v>-1.4998302968706501</v>
      </c>
      <c r="F9" s="73">
        <v>0.49998070971160202</v>
      </c>
      <c r="H9">
        <v>216.03224</v>
      </c>
      <c r="K9" s="4">
        <f t="shared" si="0"/>
        <v>2.2189579879652621</v>
      </c>
      <c r="L9">
        <v>12</v>
      </c>
      <c r="M9">
        <v>4</v>
      </c>
      <c r="N9">
        <f t="shared" si="1"/>
        <v>3.0327778872159583</v>
      </c>
      <c r="O9">
        <f t="shared" si="2"/>
        <v>0.10511178144923014</v>
      </c>
      <c r="P9" s="45">
        <f t="shared" si="6"/>
        <v>0.21205674541508127</v>
      </c>
    </row>
    <row r="10" spans="1:20" x14ac:dyDescent="0.2">
      <c r="K10" s="4"/>
    </row>
    <row r="11" spans="1:20" x14ac:dyDescent="0.2">
      <c r="H11" s="2"/>
      <c r="K11" s="2"/>
    </row>
    <row r="12" spans="1:20" x14ac:dyDescent="0.2">
      <c r="A12">
        <v>2008</v>
      </c>
      <c r="B12" t="s">
        <v>18</v>
      </c>
      <c r="C12" t="s">
        <v>8</v>
      </c>
      <c r="D12" s="73">
        <v>-3.7712846999999998</v>
      </c>
      <c r="E12" s="73">
        <v>0.39560429899999999</v>
      </c>
      <c r="F12" s="73">
        <v>-2.9519962</v>
      </c>
      <c r="G12" s="73">
        <v>0.20153966000000001</v>
      </c>
      <c r="H12" s="2">
        <v>212.66161</v>
      </c>
      <c r="I12" s="6">
        <v>0.46760499999999999</v>
      </c>
      <c r="K12" s="4">
        <f>-2*LN(H12/L12) +2*M12</f>
        <v>4.2504088656469499</v>
      </c>
      <c r="L12">
        <v>12</v>
      </c>
      <c r="M12">
        <v>5</v>
      </c>
      <c r="N12">
        <f>1/EXP(-0.5*K12)</f>
        <v>8.3746093581766807</v>
      </c>
      <c r="O12">
        <f>N12/SUM(N$12:N$19)</f>
        <v>0.12452245481672189</v>
      </c>
      <c r="Q12">
        <f>$O12*D12</f>
        <v>-0.46960962865674455</v>
      </c>
      <c r="R12">
        <f t="shared" ref="R12:T19" si="7">$O12*E12</f>
        <v>4.9261618447528438E-2</v>
      </c>
      <c r="S12">
        <f t="shared" si="7"/>
        <v>-0.36758981343363473</v>
      </c>
      <c r="T12">
        <f t="shared" si="7"/>
        <v>2.5096213206127493E-2</v>
      </c>
    </row>
    <row r="13" spans="1:20" x14ac:dyDescent="0.2">
      <c r="A13">
        <v>2008</v>
      </c>
      <c r="B13" t="s">
        <v>18</v>
      </c>
      <c r="C13" t="s">
        <v>31</v>
      </c>
      <c r="D13" s="73">
        <v>-3.7336904</v>
      </c>
      <c r="E13" s="73">
        <v>2.6604265859999998</v>
      </c>
      <c r="F13" s="73">
        <v>-2.9346087999999999</v>
      </c>
      <c r="G13" s="73">
        <v>0.20135992</v>
      </c>
      <c r="H13" s="2">
        <v>211.85424</v>
      </c>
      <c r="K13" s="4">
        <f>-2*LN(H14/L13) +2*M13</f>
        <v>4.2563067215235497</v>
      </c>
      <c r="L13">
        <v>12</v>
      </c>
      <c r="M13">
        <v>5</v>
      </c>
      <c r="N13">
        <f t="shared" ref="N13:N19" si="8">1/EXP(-0.5*K13)</f>
        <v>8.3993419270437872</v>
      </c>
      <c r="O13">
        <f t="shared" ref="O13:O19" si="9">N13/SUM(N$12:N$19)</f>
        <v>0.12489020452987702</v>
      </c>
      <c r="Q13">
        <f t="shared" ref="Q13:Q19" si="10">$O13*D13</f>
        <v>-0.46630135770723835</v>
      </c>
      <c r="R13">
        <f t="shared" si="7"/>
        <v>0.33226122046226242</v>
      </c>
      <c r="S13">
        <f t="shared" si="7"/>
        <v>-0.36650389324717697</v>
      </c>
      <c r="T13">
        <f t="shared" si="7"/>
        <v>2.5147881592919676E-2</v>
      </c>
    </row>
    <row r="14" spans="1:20" x14ac:dyDescent="0.2">
      <c r="A14">
        <v>2008</v>
      </c>
      <c r="B14" t="s">
        <v>19</v>
      </c>
      <c r="C14" t="s">
        <v>8</v>
      </c>
      <c r="D14" s="73">
        <v>-3.7635787000000001</v>
      </c>
      <c r="E14" s="73">
        <v>0.52205073700000004</v>
      </c>
      <c r="F14" s="73">
        <v>-2.9785216999999999</v>
      </c>
      <c r="G14" s="73">
        <v>0.20027175</v>
      </c>
      <c r="H14" s="2">
        <v>212.03541000000001</v>
      </c>
      <c r="I14" s="6">
        <v>0.46420499999999998</v>
      </c>
      <c r="K14" s="4">
        <f>-2*LN(H15/L14) +2*M14</f>
        <v>4.2540142680421669</v>
      </c>
      <c r="L14">
        <v>12</v>
      </c>
      <c r="M14">
        <v>5</v>
      </c>
      <c r="N14">
        <f t="shared" si="8"/>
        <v>8.3897198922930443</v>
      </c>
      <c r="O14">
        <f t="shared" si="9"/>
        <v>0.12474713404906415</v>
      </c>
      <c r="Q14">
        <f t="shared" si="10"/>
        <v>-0.46949565659310261</v>
      </c>
      <c r="R14">
        <f t="shared" si="7"/>
        <v>6.5124333268951742E-2</v>
      </c>
      <c r="S14">
        <f t="shared" si="7"/>
        <v>-0.37156204577794644</v>
      </c>
      <c r="T14">
        <f t="shared" si="7"/>
        <v>2.4983326843490663E-2</v>
      </c>
    </row>
    <row r="15" spans="1:20" x14ac:dyDescent="0.2">
      <c r="A15">
        <v>2008</v>
      </c>
      <c r="B15" t="s">
        <v>19</v>
      </c>
      <c r="C15" t="s">
        <v>30</v>
      </c>
      <c r="D15" s="73">
        <v>-3.7557570999999998</v>
      </c>
      <c r="E15" s="73">
        <v>1.105721392</v>
      </c>
      <c r="F15" s="73">
        <v>-2.9499518</v>
      </c>
      <c r="G15" s="73">
        <v>0.20144564000000001</v>
      </c>
      <c r="H15" s="2">
        <v>212.27859000000001</v>
      </c>
      <c r="K15" s="4">
        <f>-2*LN(H15/L15) +2*M15</f>
        <v>4.2540142680421669</v>
      </c>
      <c r="L15">
        <v>12</v>
      </c>
      <c r="M15">
        <v>5</v>
      </c>
      <c r="N15">
        <f t="shared" si="8"/>
        <v>8.3897198922930443</v>
      </c>
      <c r="O15">
        <f t="shared" si="9"/>
        <v>0.12474713404906415</v>
      </c>
      <c r="Q15">
        <f t="shared" si="10"/>
        <v>-0.46851993440942441</v>
      </c>
      <c r="R15">
        <f t="shared" si="7"/>
        <v>0.13793557470874179</v>
      </c>
      <c r="S15">
        <f t="shared" si="7"/>
        <v>-0.36799803263287806</v>
      </c>
      <c r="T15">
        <f t="shared" si="7"/>
        <v>2.5129766256679519E-2</v>
      </c>
    </row>
    <row r="16" spans="1:20" x14ac:dyDescent="0.2">
      <c r="A16">
        <v>2008</v>
      </c>
      <c r="B16" t="s">
        <v>28</v>
      </c>
      <c r="C16" t="s">
        <v>8</v>
      </c>
      <c r="D16" s="73">
        <v>-3.7462876999999999</v>
      </c>
      <c r="E16" s="73">
        <v>1.4122055650000001</v>
      </c>
      <c r="F16" s="73">
        <v>-2.983463</v>
      </c>
      <c r="G16" s="73">
        <v>0.20024426000000001</v>
      </c>
      <c r="H16" s="2">
        <v>211.48113000000001</v>
      </c>
      <c r="I16" s="103">
        <v>0.44374000000000002</v>
      </c>
      <c r="K16" s="4">
        <f>-2*LN(H16/L16) +2*M16</f>
        <v>4.2615417502803039</v>
      </c>
      <c r="L16">
        <v>12</v>
      </c>
      <c r="M16">
        <v>5</v>
      </c>
      <c r="N16">
        <f t="shared" si="8"/>
        <v>8.421356123976258</v>
      </c>
      <c r="O16">
        <f t="shared" si="9"/>
        <v>0.12521753464470484</v>
      </c>
      <c r="Q16">
        <f t="shared" si="10"/>
        <v>-0.46910090986378161</v>
      </c>
      <c r="R16">
        <f t="shared" si="7"/>
        <v>0.17683289926083248</v>
      </c>
      <c r="S16">
        <f t="shared" si="7"/>
        <v>-0.37358188156369504</v>
      </c>
      <c r="T16">
        <f t="shared" si="7"/>
        <v>2.5074092563953283E-2</v>
      </c>
    </row>
    <row r="17" spans="1:27" x14ac:dyDescent="0.2">
      <c r="A17">
        <v>2008</v>
      </c>
      <c r="B17" t="s">
        <v>28</v>
      </c>
      <c r="C17" t="s">
        <v>30</v>
      </c>
      <c r="D17" s="73">
        <v>-3.6850247999999999</v>
      </c>
      <c r="E17" s="73">
        <v>3.8152182319999999</v>
      </c>
      <c r="F17" s="73">
        <v>-2.949182</v>
      </c>
      <c r="G17" s="73">
        <v>0.20393285</v>
      </c>
      <c r="H17" s="2">
        <v>209.95697999999999</v>
      </c>
      <c r="K17" s="4">
        <f>-2*LN(H17/L17) +2*M17</f>
        <v>4.2760079943989586</v>
      </c>
      <c r="L17">
        <v>12</v>
      </c>
      <c r="M17">
        <v>5</v>
      </c>
      <c r="N17">
        <f t="shared" si="8"/>
        <v>8.482489647312125</v>
      </c>
      <c r="O17">
        <f t="shared" si="9"/>
        <v>0.12612653183750464</v>
      </c>
      <c r="Q17">
        <f t="shared" si="10"/>
        <v>-0.46477939775919414</v>
      </c>
      <c r="R17">
        <f t="shared" si="7"/>
        <v>0.48120024380537613</v>
      </c>
      <c r="S17">
        <f t="shared" si="7"/>
        <v>-0.37197009741759557</v>
      </c>
      <c r="T17">
        <f t="shared" si="7"/>
        <v>2.5721343098238057E-2</v>
      </c>
    </row>
    <row r="18" spans="1:27" x14ac:dyDescent="0.2">
      <c r="A18">
        <v>2008</v>
      </c>
      <c r="B18" t="s">
        <v>29</v>
      </c>
      <c r="C18" t="s">
        <v>8</v>
      </c>
      <c r="D18" s="73">
        <v>-3.7810836000000001</v>
      </c>
      <c r="E18" s="73">
        <v>8.5512636000000003E-2</v>
      </c>
      <c r="F18" s="73">
        <v>-2.9978611000000002</v>
      </c>
      <c r="G18" s="73">
        <v>0.20104282000000001</v>
      </c>
      <c r="H18" s="2">
        <v>212.25157999999999</v>
      </c>
      <c r="I18" s="103">
        <v>0.45977499999999999</v>
      </c>
      <c r="K18" s="4">
        <f>-2*LN(H18/L18) +2*M18</f>
        <v>4.25426876114485</v>
      </c>
      <c r="L18">
        <v>12</v>
      </c>
      <c r="M18">
        <v>5</v>
      </c>
      <c r="N18">
        <f t="shared" si="8"/>
        <v>8.3907875231407925</v>
      </c>
      <c r="O18">
        <f t="shared" si="9"/>
        <v>0.12476300870163763</v>
      </c>
      <c r="Q18">
        <f t="shared" si="10"/>
        <v>-0.47173936608841938</v>
      </c>
      <c r="R18">
        <f t="shared" si="7"/>
        <v>1.0668813749367971E-2</v>
      </c>
      <c r="S18">
        <f t="shared" si="7"/>
        <v>-0.37402217050560099</v>
      </c>
      <c r="T18">
        <f t="shared" si="7"/>
        <v>2.5082707101061769E-2</v>
      </c>
    </row>
    <row r="19" spans="1:27" ht="17" thickBot="1" x14ac:dyDescent="0.25">
      <c r="A19" s="14">
        <v>2008</v>
      </c>
      <c r="B19" s="15" t="s">
        <v>29</v>
      </c>
      <c r="C19" s="15" t="s">
        <v>30</v>
      </c>
      <c r="D19" s="81">
        <v>-3.7468682000000002</v>
      </c>
      <c r="E19" s="81">
        <v>2.3218300940000001</v>
      </c>
      <c r="F19" s="81">
        <v>-2.9619258999999998</v>
      </c>
      <c r="G19" s="81">
        <v>0.20131441999999999</v>
      </c>
      <c r="H19" s="15">
        <v>211.87289999999999</v>
      </c>
      <c r="I19" s="15"/>
      <c r="J19" s="15"/>
      <c r="K19" s="51">
        <f>-2*LN(H19/L19) +2*M19</f>
        <v>4.2578401664136596</v>
      </c>
      <c r="L19" s="15">
        <v>12</v>
      </c>
      <c r="M19" s="15">
        <v>5</v>
      </c>
      <c r="N19" s="15">
        <f t="shared" si="8"/>
        <v>8.4057843604864964</v>
      </c>
      <c r="O19" s="15">
        <f t="shared" si="9"/>
        <v>0.12498599737142564</v>
      </c>
      <c r="Q19">
        <f t="shared" si="10"/>
        <v>-0.46830605899627836</v>
      </c>
      <c r="R19">
        <f t="shared" si="7"/>
        <v>0.29019625002558097</v>
      </c>
      <c r="S19">
        <f t="shared" si="7"/>
        <v>-0.37019926275175752</v>
      </c>
      <c r="T19">
        <f t="shared" si="7"/>
        <v>2.5161483568950076E-2</v>
      </c>
    </row>
    <row r="20" spans="1:27" x14ac:dyDescent="0.2">
      <c r="A20" s="10"/>
      <c r="I20" s="6"/>
      <c r="Q20" t="s">
        <v>39</v>
      </c>
    </row>
    <row r="21" spans="1:27" x14ac:dyDescent="0.2">
      <c r="A21" s="10">
        <v>2008</v>
      </c>
      <c r="B21" t="s">
        <v>32</v>
      </c>
      <c r="I21" s="6"/>
      <c r="P21" s="1" t="s">
        <v>5</v>
      </c>
      <c r="Q21" s="11">
        <f>SUM(Q12:Q19)</f>
        <v>-3.7478523100741832</v>
      </c>
      <c r="R21" s="11">
        <f t="shared" ref="R21:T21" si="11">SUM(R12:R19)</f>
        <v>1.543480953728642</v>
      </c>
      <c r="S21" s="11">
        <f t="shared" si="11"/>
        <v>-2.9634271973302853</v>
      </c>
      <c r="T21" s="11">
        <f t="shared" si="11"/>
        <v>0.20139681423142056</v>
      </c>
    </row>
    <row r="22" spans="1:27" x14ac:dyDescent="0.2">
      <c r="A22" s="10">
        <v>2008</v>
      </c>
      <c r="B22" t="s">
        <v>13</v>
      </c>
      <c r="C22" t="s">
        <v>8</v>
      </c>
      <c r="D22">
        <v>-1.9525112</v>
      </c>
      <c r="E22" s="39">
        <v>2.2265606</v>
      </c>
      <c r="F22" s="39">
        <v>-0.39686270000000001</v>
      </c>
      <c r="G22" s="39">
        <v>0.21031079999999999</v>
      </c>
      <c r="H22" s="39">
        <v>3.1808589999999999</v>
      </c>
      <c r="I22" s="6">
        <v>0.60272499999999996</v>
      </c>
      <c r="J22" s="4"/>
      <c r="K22" s="4">
        <f>-2*LN(H22/L22) +2*M22</f>
        <v>12.080146582470743</v>
      </c>
      <c r="L22">
        <v>9</v>
      </c>
      <c r="M22">
        <v>5</v>
      </c>
      <c r="N22">
        <f>1/EXP(-0.5*K22)</f>
        <v>419.92381049370277</v>
      </c>
      <c r="O22">
        <f>N22/SUM(N$22:N$24)</f>
        <v>7.411557719134935E-11</v>
      </c>
      <c r="P22" s="1" t="s">
        <v>6</v>
      </c>
      <c r="Q22" s="11">
        <f>STDEV(D12:D19)</f>
        <v>2.9554794607401968E-2</v>
      </c>
      <c r="R22" s="11">
        <f t="shared" ref="R22:T22" si="12">STDEV(E12:E19)</f>
        <v>1.2933653124132534</v>
      </c>
      <c r="S22" s="11">
        <f t="shared" si="12"/>
        <v>2.1256607617225306E-2</v>
      </c>
      <c r="T22" s="11">
        <f t="shared" si="12"/>
        <v>1.1452892170726371E-3</v>
      </c>
    </row>
    <row r="23" spans="1:27" x14ac:dyDescent="0.2">
      <c r="A23">
        <v>2008</v>
      </c>
      <c r="B23" t="s">
        <v>13</v>
      </c>
      <c r="C23" t="s">
        <v>30</v>
      </c>
      <c r="D23">
        <v>-1.9358496999999999</v>
      </c>
      <c r="E23" s="39">
        <v>3.7631424</v>
      </c>
      <c r="F23">
        <v>-0.39156659999999999</v>
      </c>
      <c r="G23" s="39">
        <v>0.37459350000000002</v>
      </c>
      <c r="H23">
        <v>3.1828979999999998</v>
      </c>
      <c r="J23" s="4"/>
      <c r="K23" s="4">
        <f>-2*LN(H23/L23) +2*M23</f>
        <v>12.078864949580126</v>
      </c>
      <c r="L23">
        <v>9</v>
      </c>
      <c r="M23">
        <v>5</v>
      </c>
      <c r="N23">
        <f>1/EXP(-0.5*K23)</f>
        <v>419.65480261170478</v>
      </c>
      <c r="O23">
        <f t="shared" ref="O23:O24" si="13">N23/SUM(N$22:N$24)</f>
        <v>7.4068097925003718E-11</v>
      </c>
      <c r="P23" s="1" t="s">
        <v>27</v>
      </c>
      <c r="Q23" s="11">
        <f>SQRT(EXP(Q22^2)-1)</f>
        <v>2.9561249705990892E-2</v>
      </c>
      <c r="R23" s="11">
        <f t="shared" ref="R23:T23" si="14">SQRT(EXP(R22^2)-1)</f>
        <v>2.0801514006188309</v>
      </c>
      <c r="S23" s="11">
        <f t="shared" si="14"/>
        <v>2.1259009007565461E-2</v>
      </c>
      <c r="T23" s="86">
        <f t="shared" si="14"/>
        <v>1.1452895925941843E-3</v>
      </c>
    </row>
    <row r="24" spans="1:27" ht="17" thickBot="1" x14ac:dyDescent="0.25">
      <c r="A24" s="47">
        <v>2008</v>
      </c>
      <c r="B24" s="47" t="s">
        <v>13</v>
      </c>
      <c r="C24" s="47" t="s">
        <v>64</v>
      </c>
      <c r="D24" s="47">
        <v>-3.431324</v>
      </c>
      <c r="E24" s="47">
        <v>3.274457</v>
      </c>
      <c r="F24" s="47">
        <v>-1.364363</v>
      </c>
      <c r="G24" s="47"/>
      <c r="H24" s="48">
        <v>2.890934E-11</v>
      </c>
      <c r="I24" s="6"/>
      <c r="J24" s="4"/>
      <c r="K24" s="4">
        <f>-2*LN(H24/L24) +2*M24</f>
        <v>58.73093735659954</v>
      </c>
      <c r="L24">
        <v>3</v>
      </c>
      <c r="M24">
        <v>4</v>
      </c>
      <c r="N24">
        <f>1/EXP(-0.5*K24)</f>
        <v>5665796939654.54</v>
      </c>
      <c r="O24">
        <f t="shared" si="13"/>
        <v>0.99999999985181642</v>
      </c>
      <c r="P24" s="1"/>
      <c r="Q24" s="4"/>
      <c r="R24" s="4"/>
      <c r="S24" s="4"/>
      <c r="T24" s="4"/>
    </row>
    <row r="25" spans="1:27" ht="17" thickTop="1" x14ac:dyDescent="0.2">
      <c r="A25">
        <v>2008</v>
      </c>
      <c r="B25" t="s">
        <v>13</v>
      </c>
      <c r="C25" t="s">
        <v>63</v>
      </c>
      <c r="D25">
        <v>-3.4323891</v>
      </c>
      <c r="E25">
        <v>3.7071220999999999</v>
      </c>
      <c r="F25">
        <v>-1.1371739000000001</v>
      </c>
      <c r="G25" s="4"/>
      <c r="H25" s="2">
        <v>9.6328432999999996E-16</v>
      </c>
      <c r="I25" s="6"/>
      <c r="P25" s="1"/>
      <c r="Q25" s="4"/>
      <c r="R25" s="4"/>
      <c r="S25" s="4"/>
      <c r="T25" s="4"/>
    </row>
    <row r="26" spans="1:27" x14ac:dyDescent="0.2">
      <c r="A26" s="10"/>
      <c r="I26" s="6"/>
      <c r="P26" s="1"/>
      <c r="Q26" s="4"/>
      <c r="R26" s="4"/>
      <c r="S26" s="4"/>
      <c r="T26" s="4"/>
    </row>
    <row r="27" spans="1:27" x14ac:dyDescent="0.2">
      <c r="A27" s="10">
        <v>2008</v>
      </c>
      <c r="B27" t="s">
        <v>14</v>
      </c>
      <c r="C27" t="s">
        <v>8</v>
      </c>
      <c r="D27">
        <v>0.2441662</v>
      </c>
      <c r="E27">
        <v>3.1680125000000001</v>
      </c>
      <c r="F27">
        <v>0.1646003</v>
      </c>
      <c r="G27">
        <v>0.21014389999999999</v>
      </c>
      <c r="H27">
        <v>32.402920000000002</v>
      </c>
      <c r="I27" s="6">
        <v>0.49691999999999997</v>
      </c>
      <c r="K27" s="4">
        <f>-2*LN(H27/L27) +2*M27</f>
        <v>7.4379520702840409</v>
      </c>
      <c r="L27">
        <v>9</v>
      </c>
      <c r="M27">
        <v>5</v>
      </c>
      <c r="N27">
        <f>1/EXP(-0.5*K27)</f>
        <v>41.222162444717625</v>
      </c>
      <c r="O27">
        <f>N27/SUM(N$27:N$29)</f>
        <v>8.5961942573000839E-10</v>
      </c>
      <c r="P27" s="1"/>
      <c r="Q27" s="40"/>
      <c r="V27" s="40"/>
      <c r="W27" s="39"/>
      <c r="X27" s="39"/>
      <c r="Y27" s="39"/>
      <c r="Z27" s="39"/>
      <c r="AA27" s="39"/>
    </row>
    <row r="28" spans="1:27" x14ac:dyDescent="0.2">
      <c r="A28">
        <v>2008</v>
      </c>
      <c r="B28" t="s">
        <v>14</v>
      </c>
      <c r="C28" t="s">
        <v>30</v>
      </c>
      <c r="D28">
        <v>0.24954689999999999</v>
      </c>
      <c r="E28">
        <v>1.2992473</v>
      </c>
      <c r="F28">
        <v>0.18476690000000001</v>
      </c>
      <c r="G28">
        <v>0.35741970000000001</v>
      </c>
      <c r="H28">
        <v>31.975770000000001</v>
      </c>
      <c r="I28" s="6"/>
      <c r="K28" s="4">
        <f>-2*LN(H28/L28) +2*M28</f>
        <v>7.4644922976954735</v>
      </c>
      <c r="L28">
        <v>9</v>
      </c>
      <c r="M28">
        <v>5</v>
      </c>
      <c r="N28">
        <f>1/EXP(-0.5*K28)</f>
        <v>41.772830862968711</v>
      </c>
      <c r="O28">
        <f>N28/SUM(N$27:N$29)</f>
        <v>8.7110269689753799E-10</v>
      </c>
      <c r="Q28" s="40"/>
      <c r="V28" s="40"/>
      <c r="W28" s="39"/>
      <c r="X28" s="39"/>
      <c r="Y28" s="39"/>
      <c r="Z28" s="39"/>
      <c r="AA28" s="39"/>
    </row>
    <row r="29" spans="1:27" ht="17" thickBot="1" x14ac:dyDescent="0.25">
      <c r="A29" s="47">
        <v>2008</v>
      </c>
      <c r="B29" s="47" t="s">
        <v>14</v>
      </c>
      <c r="C29" s="47" t="s">
        <v>64</v>
      </c>
      <c r="D29" s="47">
        <v>0.67609330000000001</v>
      </c>
      <c r="E29" s="47">
        <v>1.8350089999999999</v>
      </c>
      <c r="F29" s="47">
        <v>0.21199319999999999</v>
      </c>
      <c r="G29" s="47"/>
      <c r="H29" s="48">
        <v>3.4156600000000002E-9</v>
      </c>
      <c r="I29" s="6"/>
      <c r="K29" s="4">
        <f>-2*LN(H29/L29) +2*M29</f>
        <v>49.187014772515447</v>
      </c>
      <c r="L29">
        <v>3</v>
      </c>
      <c r="M29">
        <v>4</v>
      </c>
      <c r="N29">
        <f>1/EXP(-0.5*K29)</f>
        <v>47953967929.897255</v>
      </c>
      <c r="O29">
        <f t="shared" ref="O29" si="15">N29/SUM(N$27:N$29)</f>
        <v>0.99999999826927788</v>
      </c>
      <c r="P29" s="40"/>
      <c r="Q29" s="40"/>
      <c r="V29" s="40"/>
      <c r="W29" s="39"/>
      <c r="X29" s="39"/>
      <c r="Y29" s="39"/>
      <c r="Z29" s="39"/>
      <c r="AA29" s="39"/>
    </row>
    <row r="30" spans="1:27" ht="17" thickTop="1" x14ac:dyDescent="0.2">
      <c r="A30">
        <v>2008</v>
      </c>
      <c r="B30" t="s">
        <v>14</v>
      </c>
      <c r="C30" t="s">
        <v>63</v>
      </c>
      <c r="D30">
        <v>0.69398978</v>
      </c>
      <c r="E30">
        <v>1.0790810799999999</v>
      </c>
      <c r="F30">
        <v>0.18528917</v>
      </c>
      <c r="H30" s="2">
        <v>2.0386973E-13</v>
      </c>
      <c r="I30" s="6"/>
      <c r="P30" s="40"/>
      <c r="Q30" s="40"/>
      <c r="V30" s="40"/>
      <c r="W30" s="39"/>
      <c r="X30" s="39"/>
      <c r="Y30" s="39"/>
      <c r="Z30" s="39"/>
      <c r="AA30" s="39"/>
    </row>
    <row r="31" spans="1:27" x14ac:dyDescent="0.2">
      <c r="A31" s="10"/>
      <c r="I31" s="6"/>
      <c r="P31" s="40"/>
      <c r="Q31" s="40"/>
    </row>
    <row r="32" spans="1:27" x14ac:dyDescent="0.2">
      <c r="A32" s="10">
        <v>2008</v>
      </c>
      <c r="B32" t="s">
        <v>23</v>
      </c>
      <c r="C32" t="s">
        <v>35</v>
      </c>
      <c r="D32" s="73">
        <v>-3.0866419999999999</v>
      </c>
      <c r="E32" s="73">
        <v>1.9915149999999999</v>
      </c>
      <c r="F32" s="73">
        <v>-2.0610153000000002</v>
      </c>
      <c r="H32" s="2">
        <v>9.4628030000000002E-2</v>
      </c>
      <c r="I32" s="6"/>
      <c r="K32" s="4">
        <f>-2*LN(H32/L32) +2*M32</f>
        <v>14.912827670538473</v>
      </c>
      <c r="L32">
        <v>3</v>
      </c>
      <c r="M32">
        <v>4</v>
      </c>
      <c r="N32">
        <f t="shared" ref="N32:N34" si="16">1/EXP(-0.5*K32)</f>
        <v>1730.9295152761056</v>
      </c>
      <c r="O32">
        <f>N32/SUM(N$32:$N$34)</f>
        <v>0.14947064326922749</v>
      </c>
      <c r="P32" s="40"/>
      <c r="Q32" s="40"/>
    </row>
    <row r="33" spans="1:20" x14ac:dyDescent="0.2">
      <c r="A33" s="10">
        <v>2008</v>
      </c>
      <c r="B33" t="s">
        <v>23</v>
      </c>
      <c r="C33" t="s">
        <v>34</v>
      </c>
      <c r="D33" s="73">
        <v>-1.767172</v>
      </c>
      <c r="E33" s="73">
        <v>2.0651839999999999</v>
      </c>
      <c r="F33" s="73">
        <v>-0.62341489999999999</v>
      </c>
      <c r="H33" s="2">
        <v>1.1811750000000001</v>
      </c>
      <c r="I33" s="6"/>
      <c r="K33" s="4">
        <f>-2*LN(H33/L33) +2*M33</f>
        <v>9.8642051658429857</v>
      </c>
      <c r="L33">
        <v>3</v>
      </c>
      <c r="M33">
        <v>4</v>
      </c>
      <c r="N33">
        <f t="shared" si="16"/>
        <v>138.67077283165725</v>
      </c>
      <c r="O33">
        <f>N33/SUM(N$32:$N$34)</f>
        <v>1.1974612157724093E-2</v>
      </c>
      <c r="P33" s="40"/>
      <c r="Q33" s="40"/>
    </row>
    <row r="34" spans="1:20" ht="17" thickBot="1" x14ac:dyDescent="0.25">
      <c r="A34" s="46">
        <v>2008</v>
      </c>
      <c r="B34" s="47" t="s">
        <v>23</v>
      </c>
      <c r="C34" s="47" t="s">
        <v>40</v>
      </c>
      <c r="D34" s="77">
        <v>-3.9558089999999999</v>
      </c>
      <c r="E34" s="77">
        <v>-8</v>
      </c>
      <c r="F34" s="77">
        <v>3</v>
      </c>
      <c r="G34" s="47"/>
      <c r="H34" s="48">
        <v>1.686725E-2</v>
      </c>
      <c r="I34" s="6"/>
      <c r="K34" s="4">
        <f>-2*LN(H34/L34) +2*M34</f>
        <v>18.361987391285492</v>
      </c>
      <c r="L34">
        <v>3</v>
      </c>
      <c r="M34">
        <v>4</v>
      </c>
      <c r="N34">
        <f t="shared" si="16"/>
        <v>9710.7975573630974</v>
      </c>
      <c r="O34">
        <f>N34/SUM(N$32:$N$34)</f>
        <v>0.83855474457304846</v>
      </c>
      <c r="P34" s="40"/>
      <c r="Q34" s="40"/>
    </row>
    <row r="35" spans="1:20" ht="17" thickTop="1" x14ac:dyDescent="0.2">
      <c r="A35" s="10">
        <v>2008</v>
      </c>
      <c r="B35" t="s">
        <v>23</v>
      </c>
      <c r="C35" t="s">
        <v>65</v>
      </c>
      <c r="D35" s="58">
        <v>-3.3096641945999998</v>
      </c>
      <c r="E35" s="58">
        <v>-3.0561316452999998</v>
      </c>
      <c r="F35" s="58">
        <v>-2.6955852E-3</v>
      </c>
      <c r="H35" s="2">
        <v>7.6680733999999995E-18</v>
      </c>
      <c r="K35" s="4"/>
      <c r="P35" s="40"/>
      <c r="Q35" s="40"/>
      <c r="R35" s="39"/>
      <c r="S35" s="39"/>
      <c r="T35" s="39"/>
    </row>
    <row r="36" spans="1:20" x14ac:dyDescent="0.2">
      <c r="D36" s="39"/>
      <c r="E36" s="39"/>
      <c r="F36" s="39"/>
      <c r="K36" s="4"/>
      <c r="P36" s="40"/>
      <c r="Q36" s="40"/>
      <c r="R36" s="39"/>
      <c r="S36" s="39"/>
      <c r="T36" s="39"/>
    </row>
    <row r="37" spans="1:20" x14ac:dyDescent="0.2">
      <c r="A37">
        <v>2008</v>
      </c>
      <c r="B37" t="s">
        <v>24</v>
      </c>
      <c r="C37" t="s">
        <v>35</v>
      </c>
      <c r="D37" s="73">
        <v>-6.6960550000000003</v>
      </c>
      <c r="E37" s="73">
        <v>-2.8335330000000001</v>
      </c>
      <c r="F37" s="73">
        <v>2.2386900000000001</v>
      </c>
      <c r="H37" s="2">
        <v>1.7867350000000001E-2</v>
      </c>
      <c r="K37" s="4">
        <f>-2*LN(H37/L37) +2*M37</f>
        <v>18.246785085408625</v>
      </c>
      <c r="L37">
        <v>3</v>
      </c>
      <c r="M37">
        <v>4</v>
      </c>
      <c r="N37">
        <f t="shared" ref="N37:N39" si="17">1/EXP(-0.5*K37)</f>
        <v>9167.2492059221204</v>
      </c>
      <c r="O37">
        <f>N37/SUM(N$37:$N$39)</f>
        <v>2.7173379911665591E-2</v>
      </c>
      <c r="P37" s="40"/>
      <c r="Q37" s="39"/>
      <c r="R37" s="39"/>
      <c r="S37" s="39"/>
    </row>
    <row r="38" spans="1:20" x14ac:dyDescent="0.2">
      <c r="A38" s="10">
        <v>2008</v>
      </c>
      <c r="B38" t="s">
        <v>24</v>
      </c>
      <c r="C38" t="s">
        <v>34</v>
      </c>
      <c r="D38" s="73">
        <v>-6.6913330000000002</v>
      </c>
      <c r="E38" s="73">
        <v>3.4923380000000002</v>
      </c>
      <c r="F38" s="73">
        <v>-1.1248876000000001</v>
      </c>
      <c r="H38" s="2">
        <v>3.2294899999999998E-3</v>
      </c>
      <c r="K38" s="4">
        <f>-2*LN(H38/L38) +2*M38</f>
        <v>21.66808667523842</v>
      </c>
      <c r="L38">
        <v>3</v>
      </c>
      <c r="M38">
        <v>4</v>
      </c>
      <c r="N38">
        <f t="shared" si="17"/>
        <v>50718.364230709114</v>
      </c>
      <c r="O38">
        <f>N38/SUM(N$37:$N$39)</f>
        <v>0.150338378370795</v>
      </c>
    </row>
    <row r="39" spans="1:20" ht="17" thickBot="1" x14ac:dyDescent="0.25">
      <c r="A39" s="46">
        <v>2008</v>
      </c>
      <c r="B39" s="47" t="s">
        <v>24</v>
      </c>
      <c r="C39" s="47" t="s">
        <v>40</v>
      </c>
      <c r="D39" s="77">
        <v>-4.5142730000000002</v>
      </c>
      <c r="E39" s="77">
        <v>4.9984359999999999</v>
      </c>
      <c r="F39" s="77">
        <v>-0.93441680000000005</v>
      </c>
      <c r="G39" s="47"/>
      <c r="H39" s="48">
        <v>5.9030179999999995E-4</v>
      </c>
      <c r="K39" s="4">
        <f>-2*LN(H39/L39) +2*M39</f>
        <v>25.066977830186843</v>
      </c>
      <c r="L39">
        <v>3</v>
      </c>
      <c r="M39">
        <v>4</v>
      </c>
      <c r="N39">
        <f t="shared" si="17"/>
        <v>277475.77611898311</v>
      </c>
      <c r="O39">
        <f>N39/SUM(N$37:$N$39)</f>
        <v>0.82248824171753943</v>
      </c>
    </row>
    <row r="40" spans="1:20" ht="17" thickTop="1" x14ac:dyDescent="0.2">
      <c r="A40" s="10">
        <v>2008</v>
      </c>
      <c r="B40" t="s">
        <v>24</v>
      </c>
      <c r="C40" t="s">
        <v>65</v>
      </c>
      <c r="D40" s="58">
        <v>-6.99643587</v>
      </c>
      <c r="E40" s="58">
        <v>0.31478878999999999</v>
      </c>
      <c r="F40" s="58">
        <v>2.9998707100000002</v>
      </c>
      <c r="H40" s="2">
        <v>3.9473184000000001E-2</v>
      </c>
      <c r="K40" s="4"/>
    </row>
    <row r="41" spans="1:20" x14ac:dyDescent="0.2">
      <c r="D41" s="39"/>
      <c r="E41" s="39"/>
      <c r="F41" s="39"/>
      <c r="K41" s="4"/>
    </row>
    <row r="42" spans="1:20" x14ac:dyDescent="0.2">
      <c r="A42">
        <v>2008</v>
      </c>
      <c r="B42" t="s">
        <v>33</v>
      </c>
      <c r="C42" t="s">
        <v>35</v>
      </c>
      <c r="D42" s="73">
        <v>-1.411381</v>
      </c>
      <c r="E42" s="73">
        <v>-0.82140369999999996</v>
      </c>
      <c r="F42" s="73">
        <v>0.1027178</v>
      </c>
      <c r="H42">
        <v>5.1524869999999998</v>
      </c>
      <c r="K42" s="4">
        <f>-2*LN(H42/L42) +2*M42</f>
        <v>6.9182655558717601</v>
      </c>
      <c r="L42">
        <v>3</v>
      </c>
      <c r="M42">
        <v>4</v>
      </c>
      <c r="N42">
        <f>1/EXP(-0.5*K42)</f>
        <v>31.789396091524871</v>
      </c>
      <c r="O42">
        <f>N42/SUM(N$42:N$44)</f>
        <v>7.8947728525083735E-2</v>
      </c>
      <c r="T42" s="4"/>
    </row>
    <row r="43" spans="1:20" x14ac:dyDescent="0.2">
      <c r="A43">
        <v>2008</v>
      </c>
      <c r="B43" t="s">
        <v>33</v>
      </c>
      <c r="C43" t="s">
        <v>34</v>
      </c>
      <c r="D43" s="73">
        <v>-2.8144089999999999</v>
      </c>
      <c r="E43" s="73">
        <v>-2.5869835000000001</v>
      </c>
      <c r="F43" s="73">
        <v>0.99406039999999996</v>
      </c>
      <c r="G43" s="4"/>
      <c r="H43">
        <v>2.1086459999999998</v>
      </c>
      <c r="K43" s="4">
        <f>-2*LN(H43/L43) +2*M43</f>
        <v>8.7051325066455902</v>
      </c>
      <c r="L43">
        <v>3</v>
      </c>
      <c r="M43">
        <v>4</v>
      </c>
      <c r="N43">
        <f t="shared" ref="N43:N44" si="18">1/EXP(-0.5*K43)</f>
        <v>77.677547629821561</v>
      </c>
      <c r="O43">
        <f>N43/SUM(N$42:N$44)</f>
        <v>0.19290916773371308</v>
      </c>
    </row>
    <row r="44" spans="1:20" ht="17" thickBot="1" x14ac:dyDescent="0.25">
      <c r="A44" s="47">
        <v>2008</v>
      </c>
      <c r="B44" s="47" t="s">
        <v>33</v>
      </c>
      <c r="C44" s="47" t="s">
        <v>40</v>
      </c>
      <c r="D44" s="77">
        <v>-2.475355</v>
      </c>
      <c r="E44" s="77">
        <v>-8</v>
      </c>
      <c r="F44" s="77">
        <v>-4</v>
      </c>
      <c r="G44" s="52"/>
      <c r="H44" s="48">
        <v>0.55864999999999998</v>
      </c>
      <c r="K44" s="4">
        <f>-2*LN(H44/L44) +2*M44</f>
        <v>11.3616888173138</v>
      </c>
      <c r="L44">
        <v>3</v>
      </c>
      <c r="M44">
        <v>4</v>
      </c>
      <c r="N44">
        <f t="shared" si="18"/>
        <v>293.19690342689114</v>
      </c>
      <c r="O44">
        <f>N44/SUM(N$42:N$44)</f>
        <v>0.72814310374120328</v>
      </c>
      <c r="Q44" t="s">
        <v>0</v>
      </c>
      <c r="R44" t="s">
        <v>1</v>
      </c>
      <c r="S44" t="s">
        <v>49</v>
      </c>
    </row>
    <row r="45" spans="1:20" ht="17" thickTop="1" x14ac:dyDescent="0.2">
      <c r="A45">
        <v>2008</v>
      </c>
      <c r="B45" t="s">
        <v>33</v>
      </c>
      <c r="C45" t="s">
        <v>63</v>
      </c>
      <c r="D45">
        <v>-1.2454133700000001</v>
      </c>
      <c r="E45">
        <v>2.8852010099999998</v>
      </c>
      <c r="F45" s="73">
        <v>-0.39474319000000002</v>
      </c>
      <c r="G45" s="4"/>
      <c r="H45" s="2">
        <v>1.621302E-15</v>
      </c>
      <c r="Q45" s="90">
        <f>$O22*D22+$O23*D23+$O24*D24</f>
        <v>-3.4313239997796305</v>
      </c>
      <c r="R45" s="24">
        <f>$O22*E22+$O23*E23+$O24*E24</f>
        <v>3.2744569999585309</v>
      </c>
      <c r="S45" s="91">
        <f>$O22*F22+$O23*F23+$O24*F24</f>
        <v>-1.3643629998562401</v>
      </c>
    </row>
    <row r="46" spans="1:20" x14ac:dyDescent="0.2">
      <c r="A46" s="10"/>
      <c r="D46" s="4"/>
      <c r="E46" s="4"/>
      <c r="F46" s="4"/>
      <c r="G46" s="4"/>
      <c r="Q46" s="25" t="s">
        <v>36</v>
      </c>
      <c r="R46" s="26"/>
      <c r="S46" s="92"/>
    </row>
    <row r="47" spans="1:20" ht="17" thickBot="1" x14ac:dyDescent="0.25">
      <c r="A47" s="10">
        <v>2008</v>
      </c>
      <c r="C47" t="s">
        <v>86</v>
      </c>
      <c r="G47" s="4"/>
      <c r="Q47" s="25">
        <f>$O27*D27+$O28*D28+$O29*D29</f>
        <v>0.67609329925714134</v>
      </c>
      <c r="R47" s="26">
        <f>$O27*E27+$O28*E28+$O29*E29</f>
        <v>1.8350090006791722</v>
      </c>
      <c r="S47" s="92">
        <f>$O27*F27+$O28*F28+$O29*F29</f>
        <v>0.21199319993554325</v>
      </c>
      <c r="T47" s="4"/>
    </row>
    <row r="48" spans="1:20" x14ac:dyDescent="0.2">
      <c r="A48" s="10">
        <v>2008</v>
      </c>
      <c r="C48" s="32" t="s">
        <v>22</v>
      </c>
      <c r="D48" s="33">
        <v>-3.4313239997796305</v>
      </c>
      <c r="E48" s="33">
        <v>3.2744569999585309</v>
      </c>
      <c r="F48" s="33">
        <v>-1.3643629998562401</v>
      </c>
      <c r="G48" s="21"/>
      <c r="H48" s="35">
        <f t="shared" ref="H48:J52" si="19">EXP(D48)</f>
        <v>3.2344088844692427E-2</v>
      </c>
      <c r="I48" s="35">
        <f t="shared" si="19"/>
        <v>26.42887070570465</v>
      </c>
      <c r="J48" s="99">
        <f t="shared" si="19"/>
        <v>0.25554340533920311</v>
      </c>
      <c r="Q48" s="25" t="s">
        <v>46</v>
      </c>
      <c r="R48" s="26"/>
      <c r="S48" s="92"/>
    </row>
    <row r="49" spans="1:20" x14ac:dyDescent="0.2">
      <c r="A49" s="10">
        <v>2008</v>
      </c>
      <c r="C49" s="22" t="s">
        <v>23</v>
      </c>
      <c r="D49" s="18">
        <v>-3.7996859701725709</v>
      </c>
      <c r="E49" s="18">
        <v>-6.3860351510197351</v>
      </c>
      <c r="F49" s="18">
        <v>2.2001377993995792</v>
      </c>
      <c r="G49" s="13"/>
      <c r="H49" s="36">
        <f t="shared" si="19"/>
        <v>2.2377798048950355E-2</v>
      </c>
      <c r="I49" s="36">
        <f t="shared" si="19"/>
        <v>1.6849234423456036E-3</v>
      </c>
      <c r="J49" s="100">
        <f t="shared" si="19"/>
        <v>9.0262572265659955</v>
      </c>
      <c r="Q49" s="25">
        <f>$O32*D32+$O33*D33+$O34*D34</f>
        <v>-3.7996859701725709</v>
      </c>
      <c r="R49" s="26">
        <f>$O32*E32+$O33*E33+$O34*E34</f>
        <v>-6.3860351510197351</v>
      </c>
      <c r="S49" s="92">
        <f>$O32*F32+$O33*F33+$O34*F34</f>
        <v>2.2001377993995792</v>
      </c>
    </row>
    <row r="50" spans="1:20" x14ac:dyDescent="0.2">
      <c r="A50" s="10">
        <v>2008</v>
      </c>
      <c r="C50" s="22" t="s">
        <v>24</v>
      </c>
      <c r="D50" s="34">
        <v>-4.9008550611863573</v>
      </c>
      <c r="E50" s="34">
        <v>4.5591905999191145</v>
      </c>
      <c r="F50" s="34">
        <v>-0.87682783462229863</v>
      </c>
      <c r="H50" s="36">
        <f t="shared" si="19"/>
        <v>7.4402185082024603E-3</v>
      </c>
      <c r="I50" s="36">
        <f t="shared" si="19"/>
        <v>95.50614585504529</v>
      </c>
      <c r="J50" s="100">
        <f t="shared" si="19"/>
        <v>0.41610076078584479</v>
      </c>
      <c r="Q50" s="25" t="s">
        <v>47</v>
      </c>
      <c r="R50" s="27"/>
      <c r="S50" s="94"/>
    </row>
    <row r="51" spans="1:20" x14ac:dyDescent="0.2">
      <c r="A51" s="10">
        <v>2008</v>
      </c>
      <c r="C51" s="22" t="s">
        <v>25</v>
      </c>
      <c r="D51" s="18">
        <v>-2.4567632944470392</v>
      </c>
      <c r="E51" s="18">
        <v>-6.389045620172574</v>
      </c>
      <c r="F51" s="18">
        <v>-2.7126997135346773</v>
      </c>
      <c r="H51" s="36">
        <f t="shared" si="19"/>
        <v>8.5711926750255532E-2</v>
      </c>
      <c r="I51" s="36">
        <f t="shared" si="19"/>
        <v>1.6798586598084683E-3</v>
      </c>
      <c r="J51" s="100">
        <f t="shared" si="19"/>
        <v>6.6357418654516664E-2</v>
      </c>
      <c r="Q51" s="25">
        <f>$O37*D37+ $O38*D38+$O39*D39</f>
        <v>-4.9008550611863573</v>
      </c>
      <c r="R51" s="26">
        <f t="shared" ref="R51:S51" si="20">$O37*E37+ $O38*E38+$O39*E39</f>
        <v>4.5591905999191145</v>
      </c>
      <c r="S51" s="92">
        <f t="shared" si="20"/>
        <v>-0.87682783462229863</v>
      </c>
    </row>
    <row r="52" spans="1:20" x14ac:dyDescent="0.2">
      <c r="A52" s="10">
        <v>2008</v>
      </c>
      <c r="C52" s="22" t="s">
        <v>26</v>
      </c>
      <c r="D52" s="18">
        <v>0.67609329925714134</v>
      </c>
      <c r="E52" s="18">
        <v>1.8350090006791722</v>
      </c>
      <c r="F52" s="18">
        <v>0.21199319993554325</v>
      </c>
      <c r="H52" s="36">
        <f t="shared" si="19"/>
        <v>1.9661814259988823</v>
      </c>
      <c r="I52" s="36">
        <f t="shared" si="19"/>
        <v>6.2651905361519047</v>
      </c>
      <c r="J52" s="100">
        <f t="shared" si="19"/>
        <v>1.236139479221787</v>
      </c>
      <c r="Q52" s="25" t="s">
        <v>48</v>
      </c>
      <c r="R52" s="27"/>
      <c r="S52" s="94"/>
    </row>
    <row r="53" spans="1:20" ht="17" thickBot="1" x14ac:dyDescent="0.25">
      <c r="A53" s="10">
        <v>2008</v>
      </c>
      <c r="C53" s="22"/>
      <c r="D53" s="17"/>
      <c r="E53" s="17"/>
      <c r="F53" s="17"/>
      <c r="H53" s="37"/>
      <c r="I53" s="37"/>
      <c r="J53" s="101"/>
      <c r="Q53" s="95">
        <f>$O42*D42+$O43*D43+$O44*D44</f>
        <v>-2.4567632944470392</v>
      </c>
      <c r="R53" s="28">
        <f>$O42*E42+$O43*E43+$O44*E44</f>
        <v>-6.389045620172574</v>
      </c>
      <c r="S53" s="96">
        <f>$O42*F42+$O43*F43+$O44*F44</f>
        <v>-2.7126997135346773</v>
      </c>
      <c r="T53" s="4"/>
    </row>
    <row r="54" spans="1:20" x14ac:dyDescent="0.2">
      <c r="A54" s="10">
        <v>2008</v>
      </c>
      <c r="C54" s="22" t="s">
        <v>5</v>
      </c>
      <c r="D54" s="18">
        <f>AVERAGE(D48:D52)</f>
        <v>-2.7825070052656917</v>
      </c>
      <c r="E54" s="18">
        <f t="shared" ref="E54:F54" si="21">AVERAGE(E48:E52)</f>
        <v>-0.62128483412709834</v>
      </c>
      <c r="F54" s="18">
        <f t="shared" si="21"/>
        <v>-0.50835190973561872</v>
      </c>
      <c r="G54" t="s">
        <v>41</v>
      </c>
      <c r="H54" s="36">
        <f>AVERAGE(H48:H52)</f>
        <v>0.42281109163019659</v>
      </c>
      <c r="I54" s="36">
        <f t="shared" ref="I54:J54" si="22">AVERAGE(I48:I52)</f>
        <v>25.640714375800798</v>
      </c>
      <c r="J54" s="100">
        <f t="shared" si="22"/>
        <v>2.2000796581134696</v>
      </c>
    </row>
    <row r="55" spans="1:20" x14ac:dyDescent="0.2">
      <c r="A55" s="10">
        <v>2008</v>
      </c>
      <c r="C55" s="22" t="s">
        <v>6</v>
      </c>
      <c r="D55" s="18">
        <f>STDEV(D48:D52)</f>
        <v>2.121970785415372</v>
      </c>
      <c r="E55" s="18">
        <f t="shared" ref="E55:F55" si="23">STDEV(E48:E52)</f>
        <v>5.3513297474708601</v>
      </c>
      <c r="F55" s="18">
        <f t="shared" si="23"/>
        <v>1.8427216498472274</v>
      </c>
      <c r="G55" t="s">
        <v>42</v>
      </c>
      <c r="H55" s="36">
        <f>STDEV(H48:H52)</f>
        <v>0.86327459436189968</v>
      </c>
      <c r="I55" s="36">
        <f t="shared" ref="I55:J55" si="24">STDEV(I48:I52)</f>
        <v>40.533722233691506</v>
      </c>
      <c r="J55" s="100">
        <f t="shared" si="24"/>
        <v>3.8419543660795727</v>
      </c>
    </row>
    <row r="56" spans="1:20" ht="17" thickBot="1" x14ac:dyDescent="0.25">
      <c r="A56">
        <v>2008</v>
      </c>
      <c r="C56" s="23" t="s">
        <v>27</v>
      </c>
      <c r="D56" s="19">
        <f>SQRT(EXP(D55^2)-1)</f>
        <v>9.4480645125677256</v>
      </c>
      <c r="E56" s="84">
        <f t="shared" ref="E56:F56" si="25">SQRT(EXP(E55^2)-1)</f>
        <v>1653434.2278545566</v>
      </c>
      <c r="F56" s="19">
        <f t="shared" si="25"/>
        <v>5.3696588478736196</v>
      </c>
      <c r="G56" s="15" t="s">
        <v>27</v>
      </c>
      <c r="H56" s="38">
        <f>H55/H54</f>
        <v>2.0417501135872422</v>
      </c>
      <c r="I56" s="38">
        <f t="shared" ref="I56:J56" si="26">I55/I54</f>
        <v>1.5808343574056749</v>
      </c>
      <c r="J56" s="102">
        <f t="shared" si="26"/>
        <v>1.7462796639708866</v>
      </c>
    </row>
    <row r="58" spans="1:20" ht="17" thickBot="1" x14ac:dyDescent="0.25">
      <c r="A58" s="10">
        <v>2008</v>
      </c>
      <c r="C58" t="s">
        <v>84</v>
      </c>
      <c r="G58" s="4"/>
      <c r="N58" t="s">
        <v>71</v>
      </c>
      <c r="O58" t="s">
        <v>72</v>
      </c>
      <c r="P58" t="s">
        <v>76</v>
      </c>
      <c r="Q58" t="s">
        <v>77</v>
      </c>
    </row>
    <row r="59" spans="1:20" x14ac:dyDescent="0.2">
      <c r="A59" s="10">
        <v>2008</v>
      </c>
      <c r="C59" s="32" t="s">
        <v>22</v>
      </c>
      <c r="D59" s="33">
        <v>-3.4323891</v>
      </c>
      <c r="E59" s="33">
        <v>3.7071220999999999</v>
      </c>
      <c r="F59" s="33">
        <v>-1.1371739000000001</v>
      </c>
      <c r="G59" s="97">
        <f>H25</f>
        <v>9.6328432999999996E-16</v>
      </c>
      <c r="H59" s="35">
        <f t="shared" ref="H59:J63" si="27">EXP(D59)</f>
        <v>3.2309657488214003E-2</v>
      </c>
      <c r="I59" s="35">
        <f t="shared" si="27"/>
        <v>40.736402376919415</v>
      </c>
      <c r="J59" s="99">
        <f t="shared" si="27"/>
        <v>0.3207241407297195</v>
      </c>
      <c r="N59" s="71">
        <v>87.293000000000006</v>
      </c>
      <c r="O59" s="64">
        <v>5402.94</v>
      </c>
      <c r="P59">
        <v>2.3E-2</v>
      </c>
      <c r="Q59" s="43">
        <f>(O59/701.7-P59*24)*701.7</f>
        <v>5015.6015999999991</v>
      </c>
    </row>
    <row r="60" spans="1:20" x14ac:dyDescent="0.2">
      <c r="A60" s="10">
        <v>2008</v>
      </c>
      <c r="C60" s="22" t="s">
        <v>23</v>
      </c>
      <c r="D60" s="18">
        <v>-3.3096641945999998</v>
      </c>
      <c r="E60" s="18">
        <v>-3.0561316452999998</v>
      </c>
      <c r="F60" s="18">
        <v>-2.6955852E-3</v>
      </c>
      <c r="G60" s="98">
        <f>H35</f>
        <v>7.6680733999999995E-18</v>
      </c>
      <c r="H60" s="36">
        <f t="shared" si="27"/>
        <v>3.652843814118277E-2</v>
      </c>
      <c r="I60" s="36">
        <f t="shared" si="27"/>
        <v>4.7069424726641315E-2</v>
      </c>
      <c r="J60" s="100">
        <f t="shared" si="27"/>
        <v>0.99730804462754963</v>
      </c>
      <c r="N60" s="30">
        <v>83.531000000000006</v>
      </c>
      <c r="O60" s="65">
        <v>10280.713</v>
      </c>
      <c r="P60">
        <v>0.17599999999999999</v>
      </c>
      <c r="Q60" s="44">
        <f t="shared" ref="Q60:Q63" si="28">(O60/701.7-P60*24)*701.7</f>
        <v>7316.7321999999986</v>
      </c>
    </row>
    <row r="61" spans="1:20" x14ac:dyDescent="0.2">
      <c r="A61" s="10">
        <v>2008</v>
      </c>
      <c r="C61" s="22" t="s">
        <v>24</v>
      </c>
      <c r="D61" s="105">
        <v>-6.99643587</v>
      </c>
      <c r="E61" s="105">
        <v>0.31478878999999999</v>
      </c>
      <c r="F61" s="105">
        <v>2.9998707100000002</v>
      </c>
      <c r="G61" s="2">
        <f>H40</f>
        <v>3.9473184000000001E-2</v>
      </c>
      <c r="H61" s="36">
        <f t="shared" si="27"/>
        <v>9.1513783014012136E-4</v>
      </c>
      <c r="I61" s="36">
        <f t="shared" si="27"/>
        <v>1.3699699290491816</v>
      </c>
      <c r="J61" s="100">
        <f t="shared" si="27"/>
        <v>20.082940231985592</v>
      </c>
      <c r="N61" s="30">
        <v>59.69</v>
      </c>
      <c r="O61" s="65">
        <v>464.892</v>
      </c>
      <c r="P61">
        <v>0.497</v>
      </c>
      <c r="Q61" s="44"/>
    </row>
    <row r="62" spans="1:20" x14ac:dyDescent="0.2">
      <c r="A62" s="10">
        <v>2008</v>
      </c>
      <c r="C62" s="22" t="s">
        <v>25</v>
      </c>
      <c r="D62" s="18">
        <v>-1.2454133700000001</v>
      </c>
      <c r="E62" s="18">
        <v>2.8852010099999998</v>
      </c>
      <c r="F62" s="18">
        <v>-0.39474319000000002</v>
      </c>
      <c r="G62" s="2">
        <f>H45</f>
        <v>1.621302E-15</v>
      </c>
      <c r="H62" s="36">
        <f t="shared" si="27"/>
        <v>0.28782190659510315</v>
      </c>
      <c r="I62" s="36">
        <f t="shared" si="27"/>
        <v>17.907166753363686</v>
      </c>
      <c r="J62" s="100">
        <f t="shared" si="27"/>
        <v>0.67385306923671173</v>
      </c>
      <c r="N62" s="30">
        <v>54.752000000000002</v>
      </c>
      <c r="O62" s="65">
        <v>19093.435000000001</v>
      </c>
      <c r="P62">
        <v>0.19900000000000001</v>
      </c>
      <c r="Q62" s="44">
        <f t="shared" si="28"/>
        <v>15742.115800000001</v>
      </c>
    </row>
    <row r="63" spans="1:20" ht="17" thickBot="1" x14ac:dyDescent="0.25">
      <c r="A63" s="10">
        <v>2008</v>
      </c>
      <c r="C63" s="22" t="s">
        <v>26</v>
      </c>
      <c r="D63" s="18">
        <v>0.69398978</v>
      </c>
      <c r="E63" s="18">
        <v>1.0790810799999999</v>
      </c>
      <c r="F63" s="18">
        <v>0.18528917</v>
      </c>
      <c r="G63" s="2">
        <f>H30</f>
        <v>2.0386973E-13</v>
      </c>
      <c r="H63" s="36">
        <f t="shared" si="27"/>
        <v>2.0016859090533754</v>
      </c>
      <c r="I63" s="36">
        <f t="shared" si="27"/>
        <v>2.9419748690159957</v>
      </c>
      <c r="J63" s="100">
        <f t="shared" si="27"/>
        <v>1.2035664251150116</v>
      </c>
      <c r="N63" s="31">
        <v>58.16</v>
      </c>
      <c r="O63" s="66">
        <v>89563.892000000007</v>
      </c>
      <c r="P63">
        <v>0.22</v>
      </c>
      <c r="Q63" s="45">
        <f t="shared" si="28"/>
        <v>85858.916000000012</v>
      </c>
    </row>
    <row r="64" spans="1:20" x14ac:dyDescent="0.2">
      <c r="A64" s="10">
        <v>2008</v>
      </c>
      <c r="C64" s="22"/>
      <c r="D64" s="17"/>
      <c r="E64" s="17"/>
      <c r="F64" s="17"/>
      <c r="G64" t="s">
        <v>85</v>
      </c>
      <c r="H64" s="37"/>
      <c r="I64" s="37"/>
      <c r="J64" s="101"/>
      <c r="M64" t="s">
        <v>41</v>
      </c>
      <c r="N64" s="69">
        <f>AVERAGE(N59:N63)</f>
        <v>68.685200000000009</v>
      </c>
      <c r="O64" s="69">
        <f>AVERAGE(O59:O63)</f>
        <v>24961.1744</v>
      </c>
      <c r="Q64" s="69">
        <f>AVERAGE(Q59:Q63)</f>
        <v>28483.341400000005</v>
      </c>
    </row>
    <row r="65" spans="1:17" x14ac:dyDescent="0.2">
      <c r="A65">
        <v>2008</v>
      </c>
      <c r="C65" s="22" t="s">
        <v>5</v>
      </c>
      <c r="D65" s="18">
        <f>AVERAGE(D59,D60,D62,D63)</f>
        <v>-1.8233692211499999</v>
      </c>
      <c r="E65" s="18">
        <f t="shared" ref="E65:F65" si="29">AVERAGE(E59,E60,E62,E63)</f>
        <v>1.153818136175</v>
      </c>
      <c r="F65" s="18">
        <f t="shared" si="29"/>
        <v>-0.33733087630000003</v>
      </c>
      <c r="G65">
        <f>GEOMEAN(G59:G63)</f>
        <v>6.2631370700047163E-13</v>
      </c>
      <c r="H65" s="36">
        <f>AVERAGE(H59:H63)</f>
        <v>0.47185220982160309</v>
      </c>
      <c r="I65" s="36">
        <f t="shared" ref="I65:J65" si="30">AVERAGE(I59:I63)</f>
        <v>12.600516670614985</v>
      </c>
      <c r="J65" s="100">
        <f t="shared" si="30"/>
        <v>4.6556783823389161</v>
      </c>
      <c r="M65" t="s">
        <v>42</v>
      </c>
      <c r="N65" s="69">
        <f>STDEV(N59:N63)</f>
        <v>15.431101052744053</v>
      </c>
      <c r="O65" s="69">
        <f>STDEV(O59:O63)</f>
        <v>36762.922279636747</v>
      </c>
      <c r="Q65" s="69">
        <f>STDEV(Q59:Q63)</f>
        <v>38527.287069540253</v>
      </c>
    </row>
    <row r="66" spans="1:17" x14ac:dyDescent="0.2">
      <c r="A66">
        <v>2008</v>
      </c>
      <c r="C66" s="22" t="s">
        <v>6</v>
      </c>
      <c r="D66" s="18">
        <f>STDEV(D59,D60,D62,D63)</f>
        <v>1.9552618771907642</v>
      </c>
      <c r="E66" s="18">
        <f t="shared" ref="E66:F66" si="31">STDEV(E59,E60,E62,E63)</f>
        <v>3.0136528542377534</v>
      </c>
      <c r="F66" s="18">
        <f t="shared" si="31"/>
        <v>0.58542222004582367</v>
      </c>
      <c r="G66" t="s">
        <v>42</v>
      </c>
      <c r="H66" s="36">
        <f>STDEV(H59:H63)</f>
        <v>0.86295197825378955</v>
      </c>
      <c r="I66" s="36">
        <f t="shared" ref="I66:J66" si="32">STDEV(I59:I63)</f>
        <v>17.297328169272223</v>
      </c>
      <c r="J66" s="100">
        <f t="shared" si="32"/>
        <v>8.6305839862017084</v>
      </c>
      <c r="M66" t="s">
        <v>73</v>
      </c>
      <c r="N66" s="68">
        <f>N65/N64</f>
        <v>0.22466413510835012</v>
      </c>
      <c r="O66" s="68">
        <f>O65/O64</f>
        <v>1.47280419144208</v>
      </c>
      <c r="Q66" s="68">
        <f>Q65/Q64</f>
        <v>1.3526252600946687</v>
      </c>
    </row>
    <row r="67" spans="1:17" ht="17" thickBot="1" x14ac:dyDescent="0.25">
      <c r="A67">
        <v>2008</v>
      </c>
      <c r="C67" s="23" t="s">
        <v>27</v>
      </c>
      <c r="D67" s="19">
        <f>SQRT(EXP(D66^2)-1)</f>
        <v>6.6890558473650579</v>
      </c>
      <c r="E67" s="19">
        <f t="shared" ref="E67:F67" si="33">SQRT(EXP(E66^2)-1)</f>
        <v>93.784061223702352</v>
      </c>
      <c r="F67" s="19">
        <f t="shared" si="33"/>
        <v>0.63935364915528103</v>
      </c>
      <c r="G67" s="15" t="s">
        <v>27</v>
      </c>
      <c r="H67" s="38">
        <f>H66/H65</f>
        <v>1.8288607328554267</v>
      </c>
      <c r="I67" s="38">
        <f t="shared" ref="I67:J67" si="34">I66/I65</f>
        <v>1.3727475326158991</v>
      </c>
      <c r="J67" s="102">
        <f t="shared" si="34"/>
        <v>1.8537758147000443</v>
      </c>
    </row>
    <row r="68" spans="1:17" ht="17" thickBot="1" x14ac:dyDescent="0.25"/>
    <row r="69" spans="1:17" x14ac:dyDescent="0.2">
      <c r="N69" s="7">
        <f>LN(N59)</f>
        <v>4.4692702763546466</v>
      </c>
      <c r="O69" s="70">
        <f>LN(O59)</f>
        <v>8.5946985288407056</v>
      </c>
    </row>
    <row r="70" spans="1:17" x14ac:dyDescent="0.2">
      <c r="A70" s="55"/>
      <c r="N70" s="10">
        <f t="shared" ref="N70:O73" si="35">LN(N60)</f>
        <v>4.4252178204428319</v>
      </c>
      <c r="O70" s="9">
        <f t="shared" si="35"/>
        <v>9.238024894580656</v>
      </c>
    </row>
    <row r="71" spans="1:17" x14ac:dyDescent="0.2">
      <c r="A71" s="55" t="s">
        <v>74</v>
      </c>
      <c r="N71" s="10">
        <f t="shared" si="35"/>
        <v>4.0891645021805587</v>
      </c>
      <c r="O71" s="9">
        <f t="shared" si="35"/>
        <v>6.141805120546759</v>
      </c>
    </row>
    <row r="72" spans="1:17" x14ac:dyDescent="0.2">
      <c r="A72" s="55" t="s">
        <v>75</v>
      </c>
      <c r="N72" s="10">
        <f t="shared" si="35"/>
        <v>4.0028138977097827</v>
      </c>
      <c r="O72" s="9">
        <f t="shared" si="35"/>
        <v>9.8570998376729122</v>
      </c>
    </row>
    <row r="73" spans="1:17" ht="17" thickBot="1" x14ac:dyDescent="0.25">
      <c r="A73" s="55"/>
      <c r="N73" s="14">
        <f t="shared" si="35"/>
        <v>4.0631978332252636</v>
      </c>
      <c r="O73" s="16">
        <f t="shared" si="35"/>
        <v>11.40270752666887</v>
      </c>
    </row>
    <row r="74" spans="1:17" x14ac:dyDescent="0.2">
      <c r="A74" s="55"/>
      <c r="M74" t="s">
        <v>5</v>
      </c>
      <c r="N74" s="7">
        <f>AVERAGE(N69:N73)</f>
        <v>4.2099328659826165</v>
      </c>
      <c r="O74" s="43">
        <f>AVERAGE(O69:O73)</f>
        <v>9.0468671816619821</v>
      </c>
    </row>
    <row r="75" spans="1:17" x14ac:dyDescent="0.2">
      <c r="M75" t="s">
        <v>6</v>
      </c>
      <c r="N75" s="10">
        <f>STDEV(N69:N73)</f>
        <v>0.2194413011419788</v>
      </c>
      <c r="O75" s="44">
        <f>STDEV(O69:O73)</f>
        <v>1.9291736591583768</v>
      </c>
    </row>
    <row r="76" spans="1:17" ht="17" thickBot="1" x14ac:dyDescent="0.25">
      <c r="M76" t="s">
        <v>27</v>
      </c>
      <c r="N76" s="14">
        <f>SQRT(EXP(N75^2)-1)</f>
        <v>0.22210976701356247</v>
      </c>
      <c r="O76" s="16">
        <f>SQRT(EXP(O75^2)-1)</f>
        <v>6.3509887592252072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FDD4C-0DB8-6145-991B-BE13CF7442D8}">
  <sheetPr codeName="Sheet8">
    <tabColor theme="5" tint="0.39997558519241921"/>
  </sheetPr>
  <dimension ref="A1:T76"/>
  <sheetViews>
    <sheetView topLeftCell="A36" workbookViewId="0">
      <selection activeCell="G59" sqref="G59:G65"/>
    </sheetView>
  </sheetViews>
  <sheetFormatPr baseColWidth="10" defaultRowHeight="16" x14ac:dyDescent="0.2"/>
  <cols>
    <col min="4" max="4" width="11.1640625" bestFit="1" customWidth="1"/>
    <col min="5" max="5" width="11.33203125" customWidth="1"/>
    <col min="6" max="6" width="10" customWidth="1"/>
    <col min="7" max="7" width="9.1640625" customWidth="1"/>
    <col min="9" max="9" width="12.1640625" bestFit="1" customWidth="1"/>
    <col min="11" max="11" width="9.83203125" customWidth="1"/>
    <col min="12" max="12" width="6.1640625" customWidth="1"/>
    <col min="13" max="13" width="13.33203125" bestFit="1" customWidth="1"/>
    <col min="14" max="14" width="12.1640625" bestFit="1" customWidth="1"/>
    <col min="15" max="15" width="11.1640625" customWidth="1"/>
    <col min="16" max="16" width="13.5" bestFit="1" customWidth="1"/>
    <col min="17" max="17" width="13" bestFit="1" customWidth="1"/>
    <col min="18" max="18" width="12.33203125" bestFit="1" customWidth="1"/>
    <col min="19" max="19" width="12" bestFit="1" customWidth="1"/>
  </cols>
  <sheetData>
    <row r="1" spans="1:20" ht="17" thickBot="1" x14ac:dyDescent="0.25">
      <c r="A1" s="7" t="s">
        <v>82</v>
      </c>
      <c r="B1" s="8" t="s">
        <v>11</v>
      </c>
      <c r="C1" s="8" t="s">
        <v>10</v>
      </c>
      <c r="D1" s="8" t="s">
        <v>0</v>
      </c>
      <c r="E1" s="8" t="s">
        <v>1</v>
      </c>
      <c r="F1" s="8" t="s">
        <v>2</v>
      </c>
      <c r="G1" s="8" t="s">
        <v>7</v>
      </c>
      <c r="H1" s="8" t="s">
        <v>3</v>
      </c>
      <c r="I1" s="8" t="s">
        <v>16</v>
      </c>
      <c r="J1" s="8" t="s">
        <v>9</v>
      </c>
      <c r="K1" s="8" t="s">
        <v>44</v>
      </c>
      <c r="L1" s="8" t="s">
        <v>37</v>
      </c>
      <c r="M1" s="8" t="s">
        <v>38</v>
      </c>
      <c r="N1" s="8" t="s">
        <v>17</v>
      </c>
      <c r="O1" s="8" t="s">
        <v>15</v>
      </c>
      <c r="P1" s="8" t="s">
        <v>60</v>
      </c>
      <c r="Q1" t="s">
        <v>0</v>
      </c>
      <c r="R1" t="s">
        <v>1</v>
      </c>
      <c r="S1" t="s">
        <v>2</v>
      </c>
      <c r="T1" t="s">
        <v>7</v>
      </c>
    </row>
    <row r="2" spans="1:20" x14ac:dyDescent="0.2">
      <c r="A2">
        <v>2010</v>
      </c>
      <c r="B2" t="s">
        <v>12</v>
      </c>
      <c r="C2" t="s">
        <v>56</v>
      </c>
      <c r="D2" s="73">
        <v>-2.5236999999999998</v>
      </c>
      <c r="E2" s="73">
        <v>6.0095999999999998</v>
      </c>
      <c r="F2" s="73">
        <v>-2.7389000000000001</v>
      </c>
      <c r="H2" s="39">
        <v>378.69819999999999</v>
      </c>
      <c r="K2" s="4">
        <f t="shared" ref="K2:K9" si="0">-2*LN(H2/L2) +2*M2</f>
        <v>1.0963341359885339</v>
      </c>
      <c r="L2">
        <v>12</v>
      </c>
      <c r="M2">
        <v>4</v>
      </c>
      <c r="N2">
        <f t="shared" ref="N2:N9" si="1">1/EXP(-0.5*K2)</f>
        <v>1.7300789927116917</v>
      </c>
      <c r="O2">
        <f>N2/SUM(N$2:N$9)</f>
        <v>3.4058058890375401E-2</v>
      </c>
      <c r="P2" s="43">
        <f>N2/(SUM(N$2:N$5))</f>
        <v>5.2406821612983233E-2</v>
      </c>
      <c r="Q2" s="4">
        <f>$O2*D2+$O3*D3+$O4*D4+$O5*D5+$O6*D6+$O7*D7+$O8*D8+$O9*D9</f>
        <v>0.46305571247632105</v>
      </c>
      <c r="R2" s="4">
        <f>$O2*E2+$O3*E3+$O4*E4+$O5*E5+$O6*E6+$O7*E7+$O8*E8+$O9*E9</f>
        <v>1.8033207447337196</v>
      </c>
      <c r="S2" s="4">
        <f>$O2*F2+$O3*F3+$O4*F4+$O5*F5+$O6*F6+$O7*F7+$O8*F8+$O9*F9</f>
        <v>2.8454338615763302</v>
      </c>
      <c r="T2" s="4">
        <v>0.5</v>
      </c>
    </row>
    <row r="3" spans="1:20" x14ac:dyDescent="0.2">
      <c r="A3">
        <v>2010</v>
      </c>
      <c r="B3" t="s">
        <v>12</v>
      </c>
      <c r="C3" t="s">
        <v>57</v>
      </c>
      <c r="D3" s="73">
        <v>0.60619999999999996</v>
      </c>
      <c r="E3" s="73">
        <v>1.3224</v>
      </c>
      <c r="F3" s="73">
        <v>1.3229</v>
      </c>
      <c r="H3" s="39">
        <v>51.798000000000002</v>
      </c>
      <c r="K3" s="4">
        <f t="shared" si="0"/>
        <v>5.0751102226131195</v>
      </c>
      <c r="L3">
        <v>12</v>
      </c>
      <c r="M3">
        <v>4</v>
      </c>
      <c r="N3">
        <f t="shared" si="1"/>
        <v>12.64870845201998</v>
      </c>
      <c r="O3">
        <f t="shared" ref="O3:O9" si="2">N3/SUM(N$2:N$9)</f>
        <v>0.24900045556351916</v>
      </c>
      <c r="P3" s="44">
        <f t="shared" ref="P3:P4" si="3">N3/(SUM(N$2:N$5))</f>
        <v>0.38314933033240378</v>
      </c>
    </row>
    <row r="4" spans="1:20" x14ac:dyDescent="0.2">
      <c r="A4">
        <v>2010</v>
      </c>
      <c r="B4" t="s">
        <v>45</v>
      </c>
      <c r="C4" t="s">
        <v>58</v>
      </c>
      <c r="D4" s="73">
        <v>0.83128829999999998</v>
      </c>
      <c r="E4" s="73">
        <v>0.356991</v>
      </c>
      <c r="F4" s="73">
        <v>7.9152630000000004</v>
      </c>
      <c r="H4" s="39">
        <v>58.505159999999997</v>
      </c>
      <c r="K4" s="4">
        <f t="shared" si="0"/>
        <v>4.8315833886236561</v>
      </c>
      <c r="L4">
        <v>12</v>
      </c>
      <c r="M4">
        <v>4</v>
      </c>
      <c r="N4">
        <f t="shared" si="1"/>
        <v>11.198632742782532</v>
      </c>
      <c r="O4">
        <f t="shared" si="2"/>
        <v>0.22045449661669439</v>
      </c>
      <c r="P4" s="44">
        <f t="shared" si="3"/>
        <v>0.33922424983638794</v>
      </c>
      <c r="Q4" s="4">
        <f>$P2*D2+$P3*D3+$P4*D4+$P5*D5</f>
        <v>0.83104201323558069</v>
      </c>
      <c r="R4" s="4">
        <f t="shared" ref="R4:S4" si="4">$P2*E2+$P3*E3+$P4*E4+$P5*E5</f>
        <v>2.4657457247612218</v>
      </c>
      <c r="S4" s="4">
        <f t="shared" si="4"/>
        <v>3.6346044510158726</v>
      </c>
    </row>
    <row r="5" spans="1:20" ht="17" thickBot="1" x14ac:dyDescent="0.25">
      <c r="A5">
        <v>2010</v>
      </c>
      <c r="B5" t="s">
        <v>12</v>
      </c>
      <c r="C5" t="s">
        <v>59</v>
      </c>
      <c r="D5" s="73">
        <v>1.9938</v>
      </c>
      <c r="E5" s="73">
        <v>6.7624000000000004</v>
      </c>
      <c r="F5" s="73">
        <v>2.6029</v>
      </c>
      <c r="H5" s="39">
        <v>88.120080000000002</v>
      </c>
      <c r="K5" s="4">
        <f t="shared" si="0"/>
        <v>4.0124124400026844</v>
      </c>
      <c r="L5">
        <v>12</v>
      </c>
      <c r="M5">
        <v>4</v>
      </c>
      <c r="N5">
        <f t="shared" si="1"/>
        <v>7.4350568042803733</v>
      </c>
      <c r="O5">
        <f t="shared" si="2"/>
        <v>0.14636534144407454</v>
      </c>
      <c r="P5" s="45">
        <f>N5/(SUM(N$2:N$5))</f>
        <v>0.22521959821822504</v>
      </c>
      <c r="Q5" s="4">
        <f>$P6*D6+$P7*D7+$P8*D8+$P9*D9</f>
        <v>-0.21998211909737173</v>
      </c>
      <c r="R5" s="4">
        <f t="shared" ref="R5:S5" si="5">$P6*E6+$P7*E7+$P8*E8+$P9*E9</f>
        <v>0.57376051109274762</v>
      </c>
      <c r="S5" s="4">
        <f t="shared" si="5"/>
        <v>1.3806147445593626</v>
      </c>
    </row>
    <row r="6" spans="1:20" x14ac:dyDescent="0.2">
      <c r="A6">
        <v>2010</v>
      </c>
      <c r="B6" t="s">
        <v>12</v>
      </c>
      <c r="C6" t="s">
        <v>52</v>
      </c>
      <c r="D6" s="73">
        <v>-2.0441352395485102</v>
      </c>
      <c r="E6" s="73">
        <v>-2.6236290735007599</v>
      </c>
      <c r="F6" s="73">
        <v>3.7465338806142001</v>
      </c>
      <c r="H6" s="39">
        <v>386.62520000000001</v>
      </c>
      <c r="K6" s="4">
        <f t="shared" si="0"/>
        <v>1.054901802971556</v>
      </c>
      <c r="L6">
        <v>12</v>
      </c>
      <c r="M6">
        <v>4</v>
      </c>
      <c r="N6">
        <f t="shared" si="1"/>
        <v>1.6946070778566191</v>
      </c>
      <c r="O6">
        <f t="shared" si="2"/>
        <v>3.3359764436666738E-2</v>
      </c>
      <c r="P6" s="43">
        <f>N6/SUM(N$6:N$9)</f>
        <v>9.5280496582445334E-2</v>
      </c>
    </row>
    <row r="7" spans="1:20" x14ac:dyDescent="0.2">
      <c r="A7">
        <v>2010</v>
      </c>
      <c r="B7" t="s">
        <v>12</v>
      </c>
      <c r="C7" t="s">
        <v>50</v>
      </c>
      <c r="D7" s="73">
        <v>0.54413548960141001</v>
      </c>
      <c r="E7" s="73">
        <v>1.95725774680369</v>
      </c>
      <c r="F7" s="73">
        <v>0.98195473955292301</v>
      </c>
      <c r="H7" s="39">
        <v>52.19847</v>
      </c>
      <c r="K7" s="4">
        <f t="shared" si="0"/>
        <v>5.0597069313475824</v>
      </c>
      <c r="L7">
        <v>12</v>
      </c>
      <c r="M7">
        <v>4</v>
      </c>
      <c r="N7">
        <f t="shared" si="1"/>
        <v>12.551666751874732</v>
      </c>
      <c r="O7">
        <f t="shared" si="2"/>
        <v>0.24709010814453297</v>
      </c>
      <c r="P7" s="44">
        <f t="shared" ref="P7:P9" si="6">N7/SUM(N$6:N$9)</f>
        <v>0.70572645227508057</v>
      </c>
    </row>
    <row r="8" spans="1:20" x14ac:dyDescent="0.2">
      <c r="A8">
        <v>2010</v>
      </c>
      <c r="B8" t="s">
        <v>45</v>
      </c>
      <c r="C8" t="s">
        <v>51</v>
      </c>
      <c r="D8" s="73">
        <v>-2.1014448204676199</v>
      </c>
      <c r="E8" s="73">
        <v>-3.8394586663013301</v>
      </c>
      <c r="F8" s="73">
        <v>2.9859367347620398</v>
      </c>
      <c r="H8" s="39">
        <v>332.63380000000001</v>
      </c>
      <c r="K8" s="4">
        <f t="shared" si="0"/>
        <v>1.3557289292412804</v>
      </c>
      <c r="L8">
        <v>12</v>
      </c>
      <c r="M8">
        <v>4</v>
      </c>
      <c r="N8">
        <f t="shared" si="1"/>
        <v>1.9696669442423795</v>
      </c>
      <c r="O8">
        <f t="shared" si="2"/>
        <v>3.8774549060495843E-2</v>
      </c>
      <c r="P8" s="44">
        <f t="shared" si="6"/>
        <v>0.1107459345601296</v>
      </c>
    </row>
    <row r="9" spans="1:20" ht="17" thickBot="1" x14ac:dyDescent="0.25">
      <c r="A9">
        <v>2010</v>
      </c>
      <c r="B9" t="s">
        <v>12</v>
      </c>
      <c r="C9" t="s">
        <v>53</v>
      </c>
      <c r="D9" s="73">
        <v>-2.0000680281826102</v>
      </c>
      <c r="E9" s="73">
        <v>-1.4996856633567699</v>
      </c>
      <c r="F9" s="73">
        <v>-3.24689549673305E-4</v>
      </c>
      <c r="H9" s="39">
        <v>417.43959999999998</v>
      </c>
      <c r="K9" s="4">
        <f t="shared" si="0"/>
        <v>0.90153357324316374</v>
      </c>
      <c r="L9">
        <v>12</v>
      </c>
      <c r="M9">
        <v>4</v>
      </c>
      <c r="N9">
        <f t="shared" si="1"/>
        <v>1.5695152074640997</v>
      </c>
      <c r="O9">
        <f t="shared" si="2"/>
        <v>3.0897225843641001E-2</v>
      </c>
      <c r="P9" s="45">
        <f t="shared" si="6"/>
        <v>8.8247116582344451E-2</v>
      </c>
    </row>
    <row r="10" spans="1:20" x14ac:dyDescent="0.2">
      <c r="H10" s="2"/>
      <c r="K10" s="4"/>
      <c r="O10">
        <f>SUM(O2:O9)</f>
        <v>1.0000000000000002</v>
      </c>
      <c r="P10">
        <f>SUM(P2:P9)</f>
        <v>2</v>
      </c>
    </row>
    <row r="11" spans="1:20" x14ac:dyDescent="0.2">
      <c r="A11" s="10"/>
      <c r="H11" s="2"/>
      <c r="K11" s="2"/>
    </row>
    <row r="12" spans="1:20" x14ac:dyDescent="0.2">
      <c r="A12">
        <v>2010</v>
      </c>
      <c r="B12" t="s">
        <v>18</v>
      </c>
      <c r="C12" t="s">
        <v>8</v>
      </c>
      <c r="D12" s="73">
        <v>-2.1475930000000001</v>
      </c>
      <c r="E12" s="73">
        <v>3.6150711000000002</v>
      </c>
      <c r="F12" s="73">
        <v>-2.5341589999999998</v>
      </c>
      <c r="G12" s="73">
        <v>0.3641875</v>
      </c>
      <c r="H12" s="2">
        <v>338.15609999999998</v>
      </c>
      <c r="I12" s="6">
        <v>0.38883000000000001</v>
      </c>
      <c r="K12" s="4">
        <f>-2*LN(H12/L12) +2*M12</f>
        <v>3.3227980531962009</v>
      </c>
      <c r="L12">
        <v>12</v>
      </c>
      <c r="M12">
        <v>5</v>
      </c>
      <c r="N12">
        <f>1/EXP(-0.5*K12)</f>
        <v>5.2666739095669692</v>
      </c>
      <c r="O12">
        <f>N12/SUM(N$12:N$19)</f>
        <v>0.12345059283924234</v>
      </c>
      <c r="Q12">
        <f>$O12*D12</f>
        <v>-0.26512162902740699</v>
      </c>
      <c r="R12">
        <f t="shared" ref="R12:T19" si="7">$O12*E12</f>
        <v>0.44628267045101194</v>
      </c>
      <c r="S12">
        <f t="shared" si="7"/>
        <v>-0.31284343089890149</v>
      </c>
      <c r="T12">
        <f t="shared" si="7"/>
        <v>4.495916277964157E-2</v>
      </c>
    </row>
    <row r="13" spans="1:20" x14ac:dyDescent="0.2">
      <c r="A13">
        <v>2010</v>
      </c>
      <c r="B13" t="s">
        <v>18</v>
      </c>
      <c r="C13" t="s">
        <v>31</v>
      </c>
      <c r="D13" s="73">
        <v>-2.1272090000000001</v>
      </c>
      <c r="E13" s="73">
        <v>3.3113934</v>
      </c>
      <c r="F13" s="73">
        <v>-2.548689</v>
      </c>
      <c r="G13" s="73">
        <v>0.5001989</v>
      </c>
      <c r="H13" s="2">
        <v>332.50799999999998</v>
      </c>
      <c r="K13" s="4">
        <f t="shared" ref="K13:K19" si="8">-2*LN(H13/L13) +2*M13</f>
        <v>3.3564854596623128</v>
      </c>
      <c r="L13">
        <v>12</v>
      </c>
      <c r="M13">
        <v>5</v>
      </c>
      <c r="N13">
        <f>1/EXP(-0.5*K13)</f>
        <v>5.3561355192383919</v>
      </c>
      <c r="O13">
        <f t="shared" ref="O13:O19" si="9">N13/SUM(N$12:N$19)</f>
        <v>0.12554756883204651</v>
      </c>
      <c r="Q13">
        <f t="shared" ref="Q13:Q19" si="10">$O13*D13</f>
        <v>-0.26706591834764887</v>
      </c>
      <c r="R13">
        <f t="shared" si="7"/>
        <v>0.41573739081648453</v>
      </c>
      <c r="S13">
        <f t="shared" si="7"/>
        <v>-0.31998170765897982</v>
      </c>
      <c r="T13">
        <f t="shared" si="7"/>
        <v>6.2798755827463956E-2</v>
      </c>
    </row>
    <row r="14" spans="1:20" x14ac:dyDescent="0.2">
      <c r="A14">
        <v>2010</v>
      </c>
      <c r="B14" t="s">
        <v>19</v>
      </c>
      <c r="C14" t="s">
        <v>8</v>
      </c>
      <c r="D14" s="73">
        <v>-2.135418</v>
      </c>
      <c r="E14" s="73">
        <v>3.3225861000000001</v>
      </c>
      <c r="F14" s="73">
        <v>-2.5572889999999999</v>
      </c>
      <c r="G14" s="73">
        <v>0.36683850000000001</v>
      </c>
      <c r="H14" s="2">
        <v>335.9495</v>
      </c>
      <c r="I14" s="6">
        <v>0.37246000000000001</v>
      </c>
      <c r="K14" s="4">
        <f t="shared" si="8"/>
        <v>3.3358915974793257</v>
      </c>
      <c r="L14">
        <v>12</v>
      </c>
      <c r="M14">
        <v>5</v>
      </c>
      <c r="N14">
        <f t="shared" ref="N14:N19" si="11">1/EXP(-0.5*K14)</f>
        <v>5.3012667357174799</v>
      </c>
      <c r="O14">
        <f t="shared" si="9"/>
        <v>0.1242614470841782</v>
      </c>
      <c r="Q14">
        <f t="shared" si="10"/>
        <v>-0.26535013080960168</v>
      </c>
      <c r="R14">
        <f t="shared" si="7"/>
        <v>0.41286935684777604</v>
      </c>
      <c r="S14">
        <f t="shared" si="7"/>
        <v>-0.31777243175245096</v>
      </c>
      <c r="T14">
        <f t="shared" si="7"/>
        <v>4.5583882856189306E-2</v>
      </c>
    </row>
    <row r="15" spans="1:20" x14ac:dyDescent="0.2">
      <c r="A15">
        <v>2010</v>
      </c>
      <c r="B15" t="s">
        <v>19</v>
      </c>
      <c r="C15" t="s">
        <v>30</v>
      </c>
      <c r="D15" s="73">
        <v>-2.1032989999999998</v>
      </c>
      <c r="E15" s="73">
        <v>4.9329438999999997</v>
      </c>
      <c r="F15" s="73">
        <v>-2.538478</v>
      </c>
      <c r="G15" s="73">
        <v>0.52448159999999999</v>
      </c>
      <c r="H15" s="2">
        <v>332.50799999999998</v>
      </c>
      <c r="K15" s="4">
        <f t="shared" si="8"/>
        <v>3.3564854596623128</v>
      </c>
      <c r="L15">
        <v>12</v>
      </c>
      <c r="M15">
        <v>5</v>
      </c>
      <c r="N15">
        <f t="shared" si="11"/>
        <v>5.3561355192383919</v>
      </c>
      <c r="O15">
        <f t="shared" si="9"/>
        <v>0.12554756883204651</v>
      </c>
      <c r="Q15">
        <f t="shared" si="10"/>
        <v>-0.26406407597687459</v>
      </c>
      <c r="R15">
        <f t="shared" si="7"/>
        <v>0.61931911382987392</v>
      </c>
      <c r="S15">
        <f t="shared" si="7"/>
        <v>-0.31869974143363577</v>
      </c>
      <c r="T15">
        <f t="shared" si="7"/>
        <v>6.5847389777141885E-2</v>
      </c>
    </row>
    <row r="16" spans="1:20" x14ac:dyDescent="0.2">
      <c r="A16">
        <v>2010</v>
      </c>
      <c r="B16" t="s">
        <v>28</v>
      </c>
      <c r="C16" t="s">
        <v>8</v>
      </c>
      <c r="D16" s="73">
        <v>-2.1498699999999999</v>
      </c>
      <c r="E16" s="73">
        <v>1.6836445</v>
      </c>
      <c r="F16" s="73">
        <v>-2.5396369999999999</v>
      </c>
      <c r="G16" s="73">
        <v>0.35208859999999997</v>
      </c>
      <c r="H16" s="2">
        <v>337.99279999999999</v>
      </c>
      <c r="I16" s="103">
        <v>0.37896999999999997</v>
      </c>
      <c r="K16" s="4">
        <f t="shared" si="8"/>
        <v>3.3237641126140307</v>
      </c>
      <c r="L16">
        <v>12</v>
      </c>
      <c r="M16">
        <v>5</v>
      </c>
      <c r="N16">
        <f t="shared" si="11"/>
        <v>5.2692184840355152</v>
      </c>
      <c r="O16">
        <f t="shared" si="9"/>
        <v>0.1235102375470901</v>
      </c>
      <c r="Q16">
        <f t="shared" si="10"/>
        <v>-0.26553095439536262</v>
      </c>
      <c r="R16">
        <f t="shared" si="7"/>
        <v>0.20794733213985175</v>
      </c>
      <c r="S16">
        <f t="shared" si="7"/>
        <v>-0.31367116915337928</v>
      </c>
      <c r="T16">
        <f t="shared" si="7"/>
        <v>4.3486546623622384E-2</v>
      </c>
    </row>
    <row r="17" spans="1:20" x14ac:dyDescent="0.2">
      <c r="A17">
        <v>2010</v>
      </c>
      <c r="B17" t="s">
        <v>28</v>
      </c>
      <c r="C17" t="s">
        <v>30</v>
      </c>
      <c r="D17" s="73">
        <v>-2.071329</v>
      </c>
      <c r="E17" s="73">
        <v>4.8134645999999996</v>
      </c>
      <c r="F17" s="73">
        <v>-2.517366</v>
      </c>
      <c r="G17" s="73">
        <v>0.49715569999999998</v>
      </c>
      <c r="H17" s="2">
        <v>329.0865</v>
      </c>
      <c r="K17" s="4">
        <f t="shared" si="8"/>
        <v>3.3771720312927211</v>
      </c>
      <c r="L17">
        <v>12</v>
      </c>
      <c r="M17">
        <v>5</v>
      </c>
      <c r="N17">
        <f t="shared" si="11"/>
        <v>5.411823059380799</v>
      </c>
      <c r="O17">
        <f t="shared" si="9"/>
        <v>0.12685288219725246</v>
      </c>
      <c r="Q17">
        <f t="shared" si="10"/>
        <v>-0.26275405362875276</v>
      </c>
      <c r="R17">
        <f t="shared" si="7"/>
        <v>0.61060185786444487</v>
      </c>
      <c r="S17">
        <f t="shared" si="7"/>
        <v>-0.31933513264536867</v>
      </c>
      <c r="T17">
        <f t="shared" si="7"/>
        <v>6.3065633445792579E-2</v>
      </c>
    </row>
    <row r="18" spans="1:20" x14ac:dyDescent="0.2">
      <c r="A18">
        <v>2010</v>
      </c>
      <c r="B18" t="s">
        <v>29</v>
      </c>
      <c r="C18" t="s">
        <v>8</v>
      </c>
      <c r="D18" s="73">
        <v>-2.1246610000000001</v>
      </c>
      <c r="E18" s="73">
        <v>0.48707270000000003</v>
      </c>
      <c r="F18" s="73">
        <v>-2.5292910000000002</v>
      </c>
      <c r="G18" s="73">
        <v>0.35951939999999999</v>
      </c>
      <c r="H18" s="2">
        <v>329.02260000000001</v>
      </c>
      <c r="I18" s="103">
        <v>0.39614500000000002</v>
      </c>
      <c r="K18" s="4">
        <f t="shared" si="8"/>
        <v>3.3775604167455331</v>
      </c>
      <c r="L18">
        <v>12</v>
      </c>
      <c r="M18">
        <v>5</v>
      </c>
      <c r="N18">
        <f>1/EXP(-0.5*K18)</f>
        <v>5.4128740981042611</v>
      </c>
      <c r="O18">
        <f t="shared" si="9"/>
        <v>0.12687751849631643</v>
      </c>
      <c r="Q18">
        <f t="shared" si="10"/>
        <v>-0.26957171532590218</v>
      </c>
      <c r="R18">
        <f t="shared" si="7"/>
        <v>6.1798575503300784E-2</v>
      </c>
      <c r="S18">
        <f t="shared" si="7"/>
        <v>-0.32091016563506669</v>
      </c>
      <c r="T18">
        <f t="shared" si="7"/>
        <v>4.5614929323284585E-2</v>
      </c>
    </row>
    <row r="19" spans="1:20" ht="17" thickBot="1" x14ac:dyDescent="0.25">
      <c r="A19" s="14">
        <v>2010</v>
      </c>
      <c r="B19" s="15" t="s">
        <v>29</v>
      </c>
      <c r="C19" s="15" t="s">
        <v>30</v>
      </c>
      <c r="D19" s="81">
        <v>-2.0690979999999999</v>
      </c>
      <c r="E19" s="81">
        <v>4.1314302999999999</v>
      </c>
      <c r="F19" s="81">
        <v>-2.5085150000000001</v>
      </c>
      <c r="G19" s="81">
        <v>0.50928709999999999</v>
      </c>
      <c r="H19" s="53">
        <v>336.78769999999997</v>
      </c>
      <c r="I19" s="15"/>
      <c r="J19" s="15"/>
      <c r="K19" s="51">
        <f t="shared" si="8"/>
        <v>3.3309077765534614</v>
      </c>
      <c r="L19" s="15">
        <v>12</v>
      </c>
      <c r="M19" s="15">
        <v>5</v>
      </c>
      <c r="N19" s="15">
        <f t="shared" si="11"/>
        <v>5.2880728994286876</v>
      </c>
      <c r="O19" s="15">
        <f t="shared" si="9"/>
        <v>0.12395218417182728</v>
      </c>
      <c r="Q19">
        <f t="shared" si="10"/>
        <v>-0.25646921636555947</v>
      </c>
      <c r="R19">
        <f t="shared" si="7"/>
        <v>0.51209980943866762</v>
      </c>
      <c r="S19">
        <f t="shared" si="7"/>
        <v>-0.3109359132777913</v>
      </c>
      <c r="T19">
        <f t="shared" si="7"/>
        <v>6.3127248415535811E-2</v>
      </c>
    </row>
    <row r="20" spans="1:20" x14ac:dyDescent="0.2">
      <c r="A20" s="10"/>
      <c r="I20" s="6"/>
      <c r="Q20" t="s">
        <v>39</v>
      </c>
    </row>
    <row r="21" spans="1:20" x14ac:dyDescent="0.2">
      <c r="A21" s="10">
        <v>2010</v>
      </c>
      <c r="B21" t="s">
        <v>32</v>
      </c>
      <c r="I21" s="6"/>
      <c r="P21" s="1" t="s">
        <v>5</v>
      </c>
      <c r="Q21" s="11">
        <f>SUM(Q12:Q19)</f>
        <v>-2.1159276938771088</v>
      </c>
      <c r="R21" s="11">
        <f t="shared" ref="R21:T21" si="12">SUM(R12:R19)</f>
        <v>3.2866561068914115</v>
      </c>
      <c r="S21" s="11">
        <f t="shared" si="12"/>
        <v>-2.534149692455574</v>
      </c>
      <c r="T21" s="11">
        <f t="shared" si="12"/>
        <v>0.43448354904867209</v>
      </c>
    </row>
    <row r="22" spans="1:20" x14ac:dyDescent="0.2">
      <c r="A22">
        <v>2010</v>
      </c>
      <c r="B22" t="s">
        <v>13</v>
      </c>
      <c r="C22" t="s">
        <v>8</v>
      </c>
      <c r="D22">
        <v>1.1989757000000001</v>
      </c>
      <c r="E22" s="39">
        <v>3.6629559</v>
      </c>
      <c r="F22" s="39">
        <v>0.39281949999999999</v>
      </c>
      <c r="G22" s="39">
        <v>0.2002669</v>
      </c>
      <c r="H22">
        <v>286.60980000000001</v>
      </c>
      <c r="I22" s="6">
        <v>0.55344499999999996</v>
      </c>
      <c r="J22" s="4"/>
      <c r="K22" s="4">
        <f>-2*LN(H22/L22) +2*M22</f>
        <v>3.0782057370562903</v>
      </c>
      <c r="L22">
        <v>9</v>
      </c>
      <c r="M22">
        <v>5</v>
      </c>
      <c r="N22">
        <f>1/EXP(-0.5*K22)</f>
        <v>4.6604073968272877</v>
      </c>
      <c r="O22">
        <f>N22/SUM(N$22:N$24)</f>
        <v>6.1564218266011576E-11</v>
      </c>
      <c r="P22" s="1" t="s">
        <v>6</v>
      </c>
      <c r="Q22" s="11">
        <f>STDEV(D12:D19)</f>
        <v>3.1802045486493534E-2</v>
      </c>
      <c r="R22" s="11">
        <f t="shared" ref="R22:T22" si="13">STDEV(E12:E19)</f>
        <v>1.524660220026113</v>
      </c>
      <c r="S22" s="11">
        <f t="shared" si="13"/>
        <v>1.5847911831802012E-2</v>
      </c>
      <c r="T22" s="11">
        <f t="shared" si="13"/>
        <v>7.9162497994025319E-2</v>
      </c>
    </row>
    <row r="23" spans="1:20" x14ac:dyDescent="0.2">
      <c r="A23">
        <v>2010</v>
      </c>
      <c r="B23" t="s">
        <v>13</v>
      </c>
      <c r="C23" t="s">
        <v>30</v>
      </c>
      <c r="D23">
        <v>1.1677238000000001</v>
      </c>
      <c r="E23" s="39">
        <v>4.1291748999999998</v>
      </c>
      <c r="F23">
        <v>0.35690949999999999</v>
      </c>
      <c r="G23" s="39">
        <v>0.20021700000000001</v>
      </c>
      <c r="H23">
        <v>271.37209999999999</v>
      </c>
      <c r="I23">
        <v>13.24375</v>
      </c>
      <c r="J23" s="4"/>
      <c r="K23" s="4">
        <f>-2*LN(H23/L23) +2*M23</f>
        <v>3.1874672710290621</v>
      </c>
      <c r="L23">
        <v>9</v>
      </c>
      <c r="M23">
        <v>5</v>
      </c>
      <c r="N23">
        <f>1/EXP(-0.5*K23)</f>
        <v>4.9220919612708514</v>
      </c>
      <c r="O23">
        <f>N23/SUM(N$22:N$24)</f>
        <v>6.5021084644950337E-11</v>
      </c>
      <c r="P23" s="1" t="s">
        <v>27</v>
      </c>
      <c r="Q23" s="11">
        <f>SQRT(EXP(Q22^2)-1)</f>
        <v>3.1810088090444999E-2</v>
      </c>
      <c r="R23" s="11">
        <f t="shared" ref="R23:T23" si="14">SQRT(EXP(R22^2)-1)</f>
        <v>3.0368529107805995</v>
      </c>
      <c r="S23" s="11">
        <f t="shared" si="14"/>
        <v>1.5848906959629535E-2</v>
      </c>
      <c r="T23" s="86">
        <f t="shared" si="14"/>
        <v>7.9286681992830066E-2</v>
      </c>
    </row>
    <row r="24" spans="1:20" ht="17" thickBot="1" x14ac:dyDescent="0.25">
      <c r="A24" s="47">
        <v>2010</v>
      </c>
      <c r="B24" s="47" t="s">
        <v>13</v>
      </c>
      <c r="C24" s="47" t="s">
        <v>64</v>
      </c>
      <c r="D24" s="47">
        <v>0.38405509999999998</v>
      </c>
      <c r="E24" s="47">
        <v>4.2539832000000004</v>
      </c>
      <c r="F24" s="47">
        <v>0.15044630000000001</v>
      </c>
      <c r="G24" s="47"/>
      <c r="H24" s="48">
        <v>2.1637330000000001E-9</v>
      </c>
      <c r="I24" s="6"/>
      <c r="J24" s="4"/>
      <c r="K24" s="4">
        <f>-2*LN(H24/L24) +2*M24</f>
        <v>50.100086309734635</v>
      </c>
      <c r="L24">
        <v>3</v>
      </c>
      <c r="M24">
        <v>4</v>
      </c>
      <c r="N24">
        <f>1/EXP(-0.5*K24)</f>
        <v>75699936221.073883</v>
      </c>
      <c r="O24">
        <f t="shared" ref="O24" si="15">N24/SUM(N$22:N$24)</f>
        <v>0.99999999987341459</v>
      </c>
      <c r="P24" s="1"/>
      <c r="Q24" s="4"/>
      <c r="R24" s="4"/>
      <c r="S24" s="4"/>
      <c r="T24" s="4"/>
    </row>
    <row r="25" spans="1:20" ht="17" thickTop="1" x14ac:dyDescent="0.2">
      <c r="A25">
        <v>2010</v>
      </c>
      <c r="B25" t="s">
        <v>13</v>
      </c>
      <c r="C25" t="s">
        <v>66</v>
      </c>
      <c r="D25">
        <v>0.28117944</v>
      </c>
      <c r="E25">
        <v>4.3495498899999996</v>
      </c>
      <c r="F25">
        <v>0.216473</v>
      </c>
      <c r="H25" s="2">
        <v>1.3543863E-15</v>
      </c>
      <c r="I25" s="6"/>
      <c r="P25" s="1"/>
      <c r="Q25" s="40"/>
      <c r="R25" s="73"/>
      <c r="S25" s="73"/>
      <c r="T25" s="73"/>
    </row>
    <row r="26" spans="1:20" x14ac:dyDescent="0.2">
      <c r="P26" s="1"/>
      <c r="Q26" s="40"/>
      <c r="R26" s="73"/>
      <c r="S26" s="73"/>
      <c r="T26" s="73"/>
    </row>
    <row r="27" spans="1:20" x14ac:dyDescent="0.2">
      <c r="A27">
        <v>2010</v>
      </c>
      <c r="B27" t="s">
        <v>14</v>
      </c>
      <c r="C27" t="s">
        <v>8</v>
      </c>
      <c r="D27">
        <v>0.35223049000000001</v>
      </c>
      <c r="E27">
        <v>4.8926655200000004</v>
      </c>
      <c r="F27">
        <v>-4.1525619999999999E-2</v>
      </c>
      <c r="G27">
        <v>0.2062658</v>
      </c>
      <c r="H27">
        <v>93.368679999999998</v>
      </c>
      <c r="I27" s="6">
        <v>0.56425999999999998</v>
      </c>
      <c r="K27" s="4">
        <f>-2*LN(H27/L27) +2*M27</f>
        <v>5.3213372404870398</v>
      </c>
      <c r="L27">
        <v>9</v>
      </c>
      <c r="M27">
        <v>5</v>
      </c>
      <c r="N27">
        <f>1/EXP(-0.5*K27)</f>
        <v>14.305851083288202</v>
      </c>
      <c r="O27">
        <f>N27/SUM(N$27:N$29)</f>
        <v>1.5366838804677582E-10</v>
      </c>
      <c r="P27" s="1"/>
      <c r="Q27" s="40"/>
      <c r="R27" s="73"/>
      <c r="S27" s="73"/>
      <c r="T27" s="73"/>
    </row>
    <row r="28" spans="1:20" x14ac:dyDescent="0.2">
      <c r="A28">
        <v>2010</v>
      </c>
      <c r="B28" t="s">
        <v>14</v>
      </c>
      <c r="C28" t="s">
        <v>30</v>
      </c>
      <c r="D28">
        <v>0.48420929000000001</v>
      </c>
      <c r="E28">
        <v>4.4040394200000001</v>
      </c>
      <c r="F28">
        <v>2.923574E-2</v>
      </c>
      <c r="G28">
        <v>0.20326562000000001</v>
      </c>
      <c r="H28">
        <v>120.1615</v>
      </c>
      <c r="I28" s="6"/>
      <c r="K28" s="4">
        <f>-2*LN(H28/L28) +2*M28</f>
        <v>4.8167758120855702</v>
      </c>
      <c r="L28">
        <v>9</v>
      </c>
      <c r="M28">
        <v>5</v>
      </c>
      <c r="N28">
        <f>1/EXP(-0.5*K28)</f>
        <v>11.116026613542518</v>
      </c>
      <c r="O28">
        <f t="shared" ref="O28:O29" si="16">N28/SUM(N$27:N$29)</f>
        <v>1.194044227947823E-10</v>
      </c>
      <c r="Q28" s="40"/>
      <c r="R28" s="73"/>
      <c r="S28" s="73"/>
      <c r="T28" s="73"/>
    </row>
    <row r="29" spans="1:20" ht="17" thickBot="1" x14ac:dyDescent="0.25">
      <c r="A29" s="47">
        <v>2010</v>
      </c>
      <c r="B29" s="47" t="s">
        <v>14</v>
      </c>
      <c r="C29" s="47" t="s">
        <v>64</v>
      </c>
      <c r="D29" s="47">
        <v>-0.68467920000000004</v>
      </c>
      <c r="E29" s="47">
        <v>5.4646695000000003</v>
      </c>
      <c r="F29" s="47">
        <v>-0.36043969999999997</v>
      </c>
      <c r="G29" s="47"/>
      <c r="H29" s="48">
        <v>1.7594219999999999E-9</v>
      </c>
      <c r="I29" s="6"/>
      <c r="K29" s="4">
        <f>-2*LN(H29/L29) +2*M29</f>
        <v>50.513785559186886</v>
      </c>
      <c r="L29">
        <v>3</v>
      </c>
      <c r="M29">
        <v>4</v>
      </c>
      <c r="N29">
        <f>1/EXP(-0.5*K29)</f>
        <v>93095601907.576721</v>
      </c>
      <c r="O29">
        <f t="shared" si="16"/>
        <v>0.99999999972692721</v>
      </c>
      <c r="P29" s="40"/>
      <c r="Q29" s="40"/>
    </row>
    <row r="30" spans="1:20" ht="17" thickTop="1" x14ac:dyDescent="0.2">
      <c r="A30">
        <v>2010</v>
      </c>
      <c r="B30" t="s">
        <v>14</v>
      </c>
      <c r="C30" t="s">
        <v>66</v>
      </c>
      <c r="D30">
        <v>-0.71065498000000005</v>
      </c>
      <c r="E30">
        <v>5.5089640099999997</v>
      </c>
      <c r="F30">
        <v>-0.35019531999999998</v>
      </c>
      <c r="H30" s="2">
        <v>6.1022020000000001E-15</v>
      </c>
      <c r="I30" s="6"/>
      <c r="P30" s="40"/>
      <c r="Q30" s="40"/>
    </row>
    <row r="31" spans="1:20" x14ac:dyDescent="0.2">
      <c r="I31" s="6"/>
      <c r="P31" s="40"/>
      <c r="Q31" s="40"/>
    </row>
    <row r="32" spans="1:20" x14ac:dyDescent="0.2">
      <c r="A32">
        <v>2010</v>
      </c>
      <c r="B32" t="s">
        <v>23</v>
      </c>
      <c r="C32" t="s">
        <v>35</v>
      </c>
      <c r="D32">
        <v>0.77179679999999995</v>
      </c>
      <c r="E32">
        <v>-0.55171939999999997</v>
      </c>
      <c r="F32">
        <v>0.88813399999999998</v>
      </c>
      <c r="H32">
        <v>8.5377639999999992</v>
      </c>
      <c r="I32" s="6"/>
      <c r="K32" s="4">
        <f>-2*LN(H32/L32) +2*M32</f>
        <v>5.9082262836962354</v>
      </c>
      <c r="L32">
        <v>3</v>
      </c>
      <c r="M32">
        <v>4</v>
      </c>
      <c r="N32">
        <f t="shared" ref="N32:N34" si="17">1/EXP(-0.5*K32)</f>
        <v>19.18470106452143</v>
      </c>
      <c r="O32">
        <f>N32/SUM(N$32:$N$34)</f>
        <v>0.43253888994911177</v>
      </c>
      <c r="P32" s="40"/>
      <c r="Q32" s="40"/>
    </row>
    <row r="33" spans="1:20" x14ac:dyDescent="0.2">
      <c r="A33">
        <v>2010</v>
      </c>
      <c r="B33" t="s">
        <v>23</v>
      </c>
      <c r="C33" t="s">
        <v>34</v>
      </c>
      <c r="D33">
        <v>3.1275802000000001</v>
      </c>
      <c r="E33">
        <v>4.8370972999999999</v>
      </c>
      <c r="F33">
        <v>0.1028838</v>
      </c>
      <c r="H33">
        <v>13.24375</v>
      </c>
      <c r="I33" s="6"/>
      <c r="K33" s="4">
        <f>-2*LN(H33/L33) +2*M33</f>
        <v>5.0301730912672751</v>
      </c>
      <c r="L33">
        <v>3</v>
      </c>
      <c r="M33">
        <v>4</v>
      </c>
      <c r="N33">
        <f t="shared" si="17"/>
        <v>12.367679101420121</v>
      </c>
      <c r="O33">
        <f>N33/SUM(N$32:$N$34)</f>
        <v>0.27884209254988107</v>
      </c>
      <c r="P33" s="40"/>
      <c r="Q33" s="40"/>
    </row>
    <row r="34" spans="1:20" ht="17" thickBot="1" x14ac:dyDescent="0.25">
      <c r="A34" s="47">
        <v>2010</v>
      </c>
      <c r="B34" s="47" t="s">
        <v>23</v>
      </c>
      <c r="C34" s="47" t="s">
        <v>40</v>
      </c>
      <c r="D34" s="47">
        <v>-2.0086103999999998</v>
      </c>
      <c r="E34" s="47">
        <v>-5.1595941999999999</v>
      </c>
      <c r="F34" s="47">
        <v>-1.9022205999999999</v>
      </c>
      <c r="G34" s="47"/>
      <c r="H34" s="47">
        <v>12.795120000000001</v>
      </c>
      <c r="I34" s="6"/>
      <c r="K34" s="4">
        <f>-2*LN(H34/L34) +2*M34</f>
        <v>5.099096880873593</v>
      </c>
      <c r="L34">
        <v>3</v>
      </c>
      <c r="M34">
        <v>4</v>
      </c>
      <c r="N34">
        <f t="shared" si="17"/>
        <v>12.801321917999418</v>
      </c>
      <c r="O34">
        <f>N34/SUM(N$32:$N$34)</f>
        <v>0.28861901750100721</v>
      </c>
      <c r="P34" s="40"/>
      <c r="Q34" s="40"/>
    </row>
    <row r="35" spans="1:20" ht="17" thickTop="1" x14ac:dyDescent="0.2">
      <c r="A35">
        <v>2010</v>
      </c>
      <c r="B35" t="s">
        <v>23</v>
      </c>
      <c r="C35" t="s">
        <v>66</v>
      </c>
      <c r="D35">
        <v>0.45598857999999998</v>
      </c>
      <c r="E35">
        <v>-0.483012</v>
      </c>
      <c r="F35">
        <v>0.61356553000000003</v>
      </c>
      <c r="H35" s="2">
        <v>3.1844015000000001E-11</v>
      </c>
      <c r="K35" s="4"/>
      <c r="P35" s="40"/>
      <c r="Q35" s="40"/>
      <c r="R35" s="39"/>
      <c r="S35" s="39"/>
      <c r="T35" s="39"/>
    </row>
    <row r="36" spans="1:20" x14ac:dyDescent="0.2">
      <c r="K36" s="4"/>
      <c r="P36" s="40"/>
      <c r="Q36" s="40"/>
      <c r="R36" s="39"/>
      <c r="S36" s="39"/>
      <c r="T36" s="39"/>
    </row>
    <row r="37" spans="1:20" x14ac:dyDescent="0.2">
      <c r="A37">
        <v>2010</v>
      </c>
      <c r="B37" t="s">
        <v>24</v>
      </c>
      <c r="C37" t="s">
        <v>35</v>
      </c>
      <c r="D37">
        <v>0.47576550000000001</v>
      </c>
      <c r="E37">
        <v>-1.0763214000000001</v>
      </c>
      <c r="F37">
        <v>2.4389400000000001</v>
      </c>
      <c r="H37">
        <v>8.5197500000000002</v>
      </c>
      <c r="K37" s="4">
        <f>-2*LN(H37/L37) +2*M37</f>
        <v>5.9124505819607922</v>
      </c>
      <c r="L37">
        <v>3</v>
      </c>
      <c r="M37">
        <v>4</v>
      </c>
      <c r="N37">
        <f t="shared" ref="N37:N39" si="18">1/EXP(-0.5*K37)</f>
        <v>19.225264837516676</v>
      </c>
      <c r="O37">
        <f>N37/SUM(N$37:$N$39)</f>
        <v>0.39805369774731275</v>
      </c>
      <c r="P37" s="40"/>
      <c r="Q37" s="39"/>
      <c r="R37" s="39"/>
      <c r="S37" s="39"/>
    </row>
    <row r="38" spans="1:20" x14ac:dyDescent="0.2">
      <c r="A38">
        <v>2010</v>
      </c>
      <c r="B38" t="s">
        <v>24</v>
      </c>
      <c r="C38" t="s">
        <v>34</v>
      </c>
      <c r="D38">
        <v>1.620382</v>
      </c>
      <c r="E38">
        <v>-0.36840519999999999</v>
      </c>
      <c r="F38">
        <v>1.952966</v>
      </c>
      <c r="H38">
        <v>10.8489</v>
      </c>
      <c r="K38" s="4">
        <f>-2*LN(H38/L38) +2*M38</f>
        <v>5.429097192619345</v>
      </c>
      <c r="L38">
        <v>3</v>
      </c>
      <c r="M38">
        <v>4</v>
      </c>
      <c r="N38">
        <f t="shared" si="18"/>
        <v>15.097793333834099</v>
      </c>
      <c r="O38">
        <f>N38/SUM(N$37:$N$39)</f>
        <v>0.31259556188946985</v>
      </c>
    </row>
    <row r="39" spans="1:20" ht="17" thickBot="1" x14ac:dyDescent="0.25">
      <c r="A39" s="47">
        <v>2010</v>
      </c>
      <c r="B39" s="47" t="s">
        <v>24</v>
      </c>
      <c r="C39" s="47" t="s">
        <v>40</v>
      </c>
      <c r="D39" s="47">
        <v>-1.8294691000000001</v>
      </c>
      <c r="E39" s="47">
        <v>-7.5767809000000002</v>
      </c>
      <c r="F39" s="47">
        <v>3.993207</v>
      </c>
      <c r="G39" s="47"/>
      <c r="H39" s="47">
        <v>11.72044</v>
      </c>
      <c r="K39" s="4">
        <f>-2*LN(H39/L39) +2*M39</f>
        <v>5.2745559251236704</v>
      </c>
      <c r="L39">
        <v>3</v>
      </c>
      <c r="M39">
        <v>4</v>
      </c>
      <c r="N39">
        <f t="shared" si="18"/>
        <v>13.975111011142305</v>
      </c>
      <c r="O39">
        <f>N39/SUM(N$37:$N$39)</f>
        <v>0.28935074036321745</v>
      </c>
    </row>
    <row r="40" spans="1:20" ht="17" thickTop="1" x14ac:dyDescent="0.2">
      <c r="A40">
        <v>2010</v>
      </c>
      <c r="B40" t="s">
        <v>24</v>
      </c>
      <c r="C40" t="s">
        <v>66</v>
      </c>
      <c r="D40">
        <v>0.66278651</v>
      </c>
      <c r="E40">
        <v>-1.03657193</v>
      </c>
      <c r="F40">
        <v>3.6767108099999999</v>
      </c>
      <c r="H40" s="2">
        <v>2.4307641000000001E-15</v>
      </c>
      <c r="K40" s="4"/>
    </row>
    <row r="41" spans="1:20" x14ac:dyDescent="0.2">
      <c r="K41" s="4"/>
    </row>
    <row r="42" spans="1:20" x14ac:dyDescent="0.2">
      <c r="A42">
        <v>2010</v>
      </c>
      <c r="B42" t="s">
        <v>33</v>
      </c>
      <c r="C42" t="s">
        <v>35</v>
      </c>
      <c r="D42">
        <v>0.18928790000000001</v>
      </c>
      <c r="E42">
        <v>8.4994410000000006E-2</v>
      </c>
      <c r="F42">
        <v>0.17462230000000001</v>
      </c>
      <c r="H42">
        <v>8.5199160000000003</v>
      </c>
      <c r="K42" s="4">
        <f>-2*LN(H42/L42) +2*M42</f>
        <v>5.9124116140608329</v>
      </c>
      <c r="L42">
        <v>3</v>
      </c>
      <c r="M42">
        <v>4</v>
      </c>
      <c r="N42">
        <f>1/EXP(-0.5*K42)</f>
        <v>19.224890257067401</v>
      </c>
      <c r="O42">
        <f>N42/SUM(N$42:N$44)</f>
        <v>0.40391038263633633</v>
      </c>
      <c r="T42" s="4"/>
    </row>
    <row r="43" spans="1:20" ht="17" thickBot="1" x14ac:dyDescent="0.25">
      <c r="A43">
        <v>2010</v>
      </c>
      <c r="B43" t="s">
        <v>33</v>
      </c>
      <c r="C43" t="s">
        <v>34</v>
      </c>
      <c r="D43">
        <v>-3.0244504000000001</v>
      </c>
      <c r="E43">
        <v>-3.0091718599999999</v>
      </c>
      <c r="F43">
        <v>1.1512119999999999</v>
      </c>
      <c r="H43">
        <v>11.34938</v>
      </c>
      <c r="K43" s="4">
        <f>-2*LN(H43/L43) +2*M43</f>
        <v>5.3388983435667772</v>
      </c>
      <c r="L43">
        <v>3</v>
      </c>
      <c r="M43">
        <v>4</v>
      </c>
      <c r="N43">
        <f t="shared" ref="N43:N44" si="19">1/EXP(-0.5*K43)</f>
        <v>14.432017440550299</v>
      </c>
      <c r="O43">
        <f>N43/SUM(N$42:N$44)</f>
        <v>0.30321326200985832</v>
      </c>
      <c r="Q43" t="s">
        <v>0</v>
      </c>
      <c r="R43" t="s">
        <v>1</v>
      </c>
      <c r="S43" t="s">
        <v>49</v>
      </c>
    </row>
    <row r="44" spans="1:20" ht="17" thickBot="1" x14ac:dyDescent="0.25">
      <c r="A44" s="47">
        <v>2010</v>
      </c>
      <c r="B44" s="47" t="s">
        <v>33</v>
      </c>
      <c r="C44" s="47" t="s">
        <v>40</v>
      </c>
      <c r="D44" s="47">
        <v>-2.6954487999999999</v>
      </c>
      <c r="E44" s="47">
        <v>-7.9973749099999996</v>
      </c>
      <c r="F44" s="47">
        <v>-3.3345533999999999</v>
      </c>
      <c r="G44" s="47"/>
      <c r="H44" s="47">
        <v>11.74995</v>
      </c>
      <c r="K44" s="4">
        <f>-2*LN(H44/L44) +2*M44</f>
        <v>5.2695266068122892</v>
      </c>
      <c r="L44">
        <v>3</v>
      </c>
      <c r="M44">
        <v>4</v>
      </c>
      <c r="N44">
        <f t="shared" si="19"/>
        <v>13.940012519153932</v>
      </c>
      <c r="O44">
        <f>N44/SUM(N$42:N$44)</f>
        <v>0.29287635535380541</v>
      </c>
      <c r="Q44" s="90" t="s">
        <v>78</v>
      </c>
      <c r="R44" s="24"/>
      <c r="S44" s="91"/>
    </row>
    <row r="45" spans="1:20" ht="17" thickTop="1" x14ac:dyDescent="0.2">
      <c r="A45">
        <v>2010</v>
      </c>
      <c r="B45" t="s">
        <v>33</v>
      </c>
      <c r="C45" t="s">
        <v>66</v>
      </c>
      <c r="D45">
        <v>0.29181234</v>
      </c>
      <c r="E45">
        <v>-0.36429370999999999</v>
      </c>
      <c r="F45">
        <v>0.17036040999999999</v>
      </c>
      <c r="H45" s="2">
        <v>1.7916286000000001E-15</v>
      </c>
      <c r="Q45" s="25">
        <f>$O22*D22+$O23*D23+$O24*D24</f>
        <v>0.38405510010112487</v>
      </c>
      <c r="R45" s="26">
        <f>$O22*E22+$O23*E23+$O24*E24</f>
        <v>4.2539831999554991</v>
      </c>
      <c r="S45" s="92">
        <f>$O22*F22+$O23*F23+$O24*F24</f>
        <v>0.15044630002834597</v>
      </c>
    </row>
    <row r="46" spans="1:20" x14ac:dyDescent="0.2">
      <c r="A46" s="10"/>
      <c r="D46" s="4"/>
      <c r="E46" s="4"/>
      <c r="F46" s="4"/>
      <c r="G46" s="4"/>
      <c r="Q46" s="25" t="s">
        <v>79</v>
      </c>
      <c r="R46" s="26"/>
      <c r="S46" s="92"/>
    </row>
    <row r="47" spans="1:20" ht="17" thickBot="1" x14ac:dyDescent="0.25">
      <c r="A47" s="10">
        <v>2010</v>
      </c>
      <c r="C47" t="s">
        <v>83</v>
      </c>
      <c r="G47" s="4"/>
      <c r="Q47" s="25">
        <f>$O27*D27+$O28*D28+$O29*D29</f>
        <v>-0.68467919970108937</v>
      </c>
      <c r="R47" s="26">
        <f>$O27*E27+$O28*E28+$O29*E29</f>
        <v>5.4646694997854572</v>
      </c>
      <c r="S47" s="92">
        <f>$O27*F27+$O28*F28+$O29*F29</f>
        <v>-0.36043969990446401</v>
      </c>
      <c r="T47" s="4"/>
    </row>
    <row r="48" spans="1:20" x14ac:dyDescent="0.2">
      <c r="A48" s="10">
        <v>2010</v>
      </c>
      <c r="C48" s="32" t="s">
        <v>22</v>
      </c>
      <c r="D48" s="33">
        <v>0.38405510010112487</v>
      </c>
      <c r="E48" s="33">
        <v>4.2539831999554991</v>
      </c>
      <c r="F48" s="33">
        <v>0.15044630002834597</v>
      </c>
      <c r="G48" s="21"/>
      <c r="H48" s="35">
        <f t="shared" ref="H48:J52" si="20">EXP(D48)</f>
        <v>1.4682263388729933</v>
      </c>
      <c r="I48" s="35">
        <f t="shared" si="20"/>
        <v>70.385213103267631</v>
      </c>
      <c r="J48" s="99">
        <f t="shared" si="20"/>
        <v>1.1623528851101921</v>
      </c>
      <c r="Q48" s="25" t="s">
        <v>46</v>
      </c>
      <c r="R48" s="26"/>
      <c r="S48" s="92"/>
    </row>
    <row r="49" spans="1:20" x14ac:dyDescent="0.2">
      <c r="A49" s="10">
        <v>2010</v>
      </c>
      <c r="C49" s="22" t="s">
        <v>23</v>
      </c>
      <c r="D49" s="18">
        <v>0.62620997853354732</v>
      </c>
      <c r="E49" s="18">
        <v>-0.37901077254790549</v>
      </c>
      <c r="F49" s="18">
        <v>-0.13617621207462849</v>
      </c>
      <c r="G49" s="13"/>
      <c r="H49" s="36">
        <f t="shared" si="20"/>
        <v>1.870507863088785</v>
      </c>
      <c r="I49" s="36">
        <f t="shared" si="20"/>
        <v>0.68453823840559214</v>
      </c>
      <c r="J49" s="100">
        <f t="shared" si="20"/>
        <v>0.87268884062801366</v>
      </c>
      <c r="Q49" s="25">
        <f>$O32*D32+$O33*D33+$O34*D34</f>
        <v>0.62620997853354732</v>
      </c>
      <c r="R49" s="26">
        <f>$O32*E32+$O33*E33+$O34*E34</f>
        <v>-0.37901077254790549</v>
      </c>
      <c r="S49" s="92">
        <f>$O32*F32+$O33*F33+$O34*F34</f>
        <v>-0.13617621207462849</v>
      </c>
    </row>
    <row r="50" spans="1:20" x14ac:dyDescent="0.2">
      <c r="A50" s="10">
        <v>2010</v>
      </c>
      <c r="C50" s="22" t="s">
        <v>24</v>
      </c>
      <c r="D50" s="34">
        <v>0.16654619974455298</v>
      </c>
      <c r="E50" s="34">
        <v>-2.7359427067164521</v>
      </c>
      <c r="F50" s="34">
        <v>2.7367549915784437</v>
      </c>
      <c r="H50" s="36">
        <f t="shared" si="20"/>
        <v>1.181218106584573</v>
      </c>
      <c r="I50" s="36">
        <f t="shared" si="20"/>
        <v>6.4832859913976693E-2</v>
      </c>
      <c r="J50" s="100">
        <f t="shared" si="20"/>
        <v>15.436811150743759</v>
      </c>
      <c r="Q50" s="25" t="s">
        <v>47</v>
      </c>
      <c r="R50" s="27"/>
      <c r="S50" s="94"/>
    </row>
    <row r="51" spans="1:20" x14ac:dyDescent="0.2">
      <c r="A51" s="10">
        <v>2010</v>
      </c>
      <c r="C51" s="22" t="s">
        <v>25</v>
      </c>
      <c r="D51" s="18">
        <v>-1.6300313440403804</v>
      </c>
      <c r="E51" s="18">
        <v>-3.2203327069925902</v>
      </c>
      <c r="F51" s="18">
        <v>-0.55701734072990983</v>
      </c>
      <c r="H51" s="36">
        <f t="shared" si="20"/>
        <v>0.1959234329986706</v>
      </c>
      <c r="I51" s="36">
        <f t="shared" si="20"/>
        <v>3.9941767144527476E-2</v>
      </c>
      <c r="J51" s="100">
        <f t="shared" si="20"/>
        <v>0.57291532919739507</v>
      </c>
      <c r="Q51" s="25">
        <f>$O37*D37+ $O38*D38+$O39*D39</f>
        <v>0.16654619974455298</v>
      </c>
      <c r="R51" s="26">
        <f t="shared" ref="R51:S51" si="21">$O37*E37+ $O38*E38+$O39*E39</f>
        <v>-2.7359427067164521</v>
      </c>
      <c r="S51" s="92">
        <f t="shared" si="21"/>
        <v>2.7367549915784437</v>
      </c>
    </row>
    <row r="52" spans="1:20" x14ac:dyDescent="0.2">
      <c r="A52" s="10">
        <v>2010</v>
      </c>
      <c r="C52" s="22" t="s">
        <v>26</v>
      </c>
      <c r="D52" s="18">
        <v>-0.68467919970108937</v>
      </c>
      <c r="E52" s="18">
        <v>5.4646694997854572</v>
      </c>
      <c r="F52" s="18">
        <v>-0.36043969990446401</v>
      </c>
      <c r="H52" s="36">
        <f t="shared" si="20"/>
        <v>0.50425196781260151</v>
      </c>
      <c r="I52" s="36">
        <f t="shared" si="20"/>
        <v>236.19777879088664</v>
      </c>
      <c r="J52" s="100">
        <f t="shared" si="20"/>
        <v>0.69736962529020419</v>
      </c>
      <c r="Q52" s="25" t="s">
        <v>48</v>
      </c>
      <c r="R52" s="27"/>
      <c r="S52" s="94"/>
    </row>
    <row r="53" spans="1:20" ht="17" thickBot="1" x14ac:dyDescent="0.25">
      <c r="A53" s="10">
        <v>2010</v>
      </c>
      <c r="C53" s="22"/>
      <c r="D53" s="17"/>
      <c r="E53" s="17"/>
      <c r="F53" s="17"/>
      <c r="H53" s="37"/>
      <c r="I53" s="37"/>
      <c r="J53" s="101"/>
      <c r="Q53" s="95">
        <f>$O42*D42+$O43*D43+$O44*D44</f>
        <v>-1.6300313440403804</v>
      </c>
      <c r="R53" s="28">
        <f>$O42*E42+$O43*E43+$O44*E44</f>
        <v>-3.2203327069925902</v>
      </c>
      <c r="S53" s="96">
        <f>$O42*F42+$O43*F43+$O44*F44</f>
        <v>-0.55701734072990983</v>
      </c>
      <c r="T53" s="4"/>
    </row>
    <row r="54" spans="1:20" x14ac:dyDescent="0.2">
      <c r="A54" s="10">
        <v>2010</v>
      </c>
      <c r="C54" s="22" t="s">
        <v>5</v>
      </c>
      <c r="D54" s="18">
        <f>AVERAGE(D48:D52)</f>
        <v>-0.22757985307244893</v>
      </c>
      <c r="E54" s="18">
        <f t="shared" ref="E54:F54" si="22">AVERAGE(E48:E52)</f>
        <v>0.6766733026968017</v>
      </c>
      <c r="F54" s="18">
        <f t="shared" si="22"/>
        <v>0.36671360777955747</v>
      </c>
      <c r="G54" t="s">
        <v>41</v>
      </c>
      <c r="H54" s="36">
        <f>AVERAGE(H48:H52)</f>
        <v>1.0440255418715245</v>
      </c>
      <c r="I54" s="36">
        <f t="shared" ref="I54:J54" si="23">AVERAGE(I48:I52)</f>
        <v>61.474460951923675</v>
      </c>
      <c r="J54" s="100">
        <f t="shared" si="23"/>
        <v>3.748427566193913</v>
      </c>
    </row>
    <row r="55" spans="1:20" x14ac:dyDescent="0.2">
      <c r="A55" s="10">
        <v>2010</v>
      </c>
      <c r="C55" s="22" t="s">
        <v>6</v>
      </c>
      <c r="D55" s="18">
        <f>STDEV(D48:D52)</f>
        <v>0.92657969641216642</v>
      </c>
      <c r="E55" s="18">
        <f t="shared" ref="E55:F55" si="24">STDEV(E48:E52)</f>
        <v>3.9896468019846258</v>
      </c>
      <c r="F55" s="18">
        <f t="shared" si="24"/>
        <v>1.3508142616903596</v>
      </c>
      <c r="G55" t="s">
        <v>42</v>
      </c>
      <c r="H55" s="36">
        <f>STDEV(H48:H52)</f>
        <v>0.68783607087750631</v>
      </c>
      <c r="I55" s="36">
        <f t="shared" ref="I55:J55" si="25">STDEV(I48:I52)</f>
        <v>102.28440322690625</v>
      </c>
      <c r="J55" s="100">
        <f t="shared" si="25"/>
        <v>6.5377518846217733</v>
      </c>
    </row>
    <row r="56" spans="1:20" ht="17" thickBot="1" x14ac:dyDescent="0.25">
      <c r="A56">
        <v>2010</v>
      </c>
      <c r="C56" s="23" t="s">
        <v>27</v>
      </c>
      <c r="D56" s="19">
        <f>SQRT(EXP(D55^2)-1)</f>
        <v>1.1660773720321673</v>
      </c>
      <c r="E56" s="19">
        <f t="shared" ref="E56:F56" si="26">SQRT(EXP(E55^2)-1)</f>
        <v>2860.1825806752768</v>
      </c>
      <c r="F56" s="19">
        <f t="shared" si="26"/>
        <v>2.2805546058704209</v>
      </c>
      <c r="G56" s="15" t="s">
        <v>27</v>
      </c>
      <c r="H56" s="38">
        <f>H55/H54</f>
        <v>0.6588306926327574</v>
      </c>
      <c r="I56" s="38">
        <f t="shared" ref="I56:J56" si="27">I55/I54</f>
        <v>1.6638519743491227</v>
      </c>
      <c r="J56" s="102">
        <f t="shared" si="27"/>
        <v>1.7441318443989811</v>
      </c>
    </row>
    <row r="58" spans="1:20" ht="17" thickBot="1" x14ac:dyDescent="0.25">
      <c r="C58" t="s">
        <v>84</v>
      </c>
      <c r="G58" s="4"/>
      <c r="N58" t="s">
        <v>71</v>
      </c>
      <c r="O58" t="s">
        <v>72</v>
      </c>
      <c r="P58" t="s">
        <v>76</v>
      </c>
      <c r="Q58" t="s">
        <v>77</v>
      </c>
    </row>
    <row r="59" spans="1:20" x14ac:dyDescent="0.2">
      <c r="C59" s="32" t="s">
        <v>22</v>
      </c>
      <c r="D59" s="33">
        <v>0.28117944</v>
      </c>
      <c r="E59" s="33">
        <v>4.3495498899999996</v>
      </c>
      <c r="F59" s="33">
        <v>0.216473</v>
      </c>
      <c r="G59" s="97">
        <f>H25</f>
        <v>1.3543863E-15</v>
      </c>
      <c r="H59" s="35">
        <f t="shared" ref="H59:J63" si="28">EXP(D59)</f>
        <v>1.324691285214074</v>
      </c>
      <c r="I59" s="35">
        <f t="shared" si="28"/>
        <v>77.443596941666129</v>
      </c>
      <c r="J59" s="99">
        <f t="shared" si="28"/>
        <v>1.2416895592831283</v>
      </c>
      <c r="N59" s="29">
        <v>92.069000000000003</v>
      </c>
      <c r="O59" s="64">
        <v>70825.694000000003</v>
      </c>
      <c r="P59">
        <v>1.77E-2</v>
      </c>
      <c r="Q59" s="43">
        <f>(O59/699.7-P59*24)*699.7</f>
        <v>70528.461439999999</v>
      </c>
    </row>
    <row r="60" spans="1:20" x14ac:dyDescent="0.2">
      <c r="C60" s="22" t="s">
        <v>23</v>
      </c>
      <c r="D60" s="18">
        <v>0.45598857999999998</v>
      </c>
      <c r="E60" s="18">
        <v>-0.483012</v>
      </c>
      <c r="F60" s="18">
        <v>0.61356553000000003</v>
      </c>
      <c r="G60" s="98">
        <f>H35</f>
        <v>3.1844015000000001E-11</v>
      </c>
      <c r="H60" s="36">
        <f t="shared" si="28"/>
        <v>1.5777323269604224</v>
      </c>
      <c r="I60" s="36">
        <f t="shared" si="28"/>
        <v>0.6169224202600857</v>
      </c>
      <c r="J60" s="100">
        <f t="shared" si="28"/>
        <v>1.8470052247694009</v>
      </c>
      <c r="N60" s="30">
        <v>73.936999999999998</v>
      </c>
      <c r="O60" s="65">
        <v>90482.304000000004</v>
      </c>
      <c r="P60">
        <v>0.11700000000000001</v>
      </c>
      <c r="Q60" s="44">
        <f t="shared" ref="Q60:Q63" si="29">(O60/699.7-P60*24)*699.7</f>
        <v>88517.546400000007</v>
      </c>
    </row>
    <row r="61" spans="1:20" x14ac:dyDescent="0.2">
      <c r="C61" s="22" t="s">
        <v>24</v>
      </c>
      <c r="D61" s="34">
        <v>0.66278651</v>
      </c>
      <c r="E61" s="34">
        <v>-1.03657193</v>
      </c>
      <c r="F61" s="34">
        <v>3.6767108099999999</v>
      </c>
      <c r="G61" s="2">
        <f>H40</f>
        <v>2.4307641000000001E-15</v>
      </c>
      <c r="H61" s="36">
        <f t="shared" si="28"/>
        <v>1.9401911710525899</v>
      </c>
      <c r="I61" s="36">
        <f t="shared" si="28"/>
        <v>0.35466842856590003</v>
      </c>
      <c r="J61" s="100">
        <f t="shared" si="28"/>
        <v>39.516203777336514</v>
      </c>
      <c r="N61" s="30">
        <v>72.823999999999998</v>
      </c>
      <c r="O61" s="65">
        <v>97635.902000000002</v>
      </c>
      <c r="P61">
        <v>0.16400000000000001</v>
      </c>
      <c r="Q61" s="44">
        <f t="shared" si="29"/>
        <v>94881.882800000007</v>
      </c>
    </row>
    <row r="62" spans="1:20" x14ac:dyDescent="0.2">
      <c r="C62" s="22" t="s">
        <v>25</v>
      </c>
      <c r="D62" s="18">
        <v>0.29181234</v>
      </c>
      <c r="E62" s="18">
        <v>-0.36429370999999999</v>
      </c>
      <c r="F62" s="18">
        <v>0.17036040999999999</v>
      </c>
      <c r="G62" s="2">
        <f>H45</f>
        <v>1.7916286000000001E-15</v>
      </c>
      <c r="H62" s="36">
        <f t="shared" si="28"/>
        <v>1.3388517451446391</v>
      </c>
      <c r="I62" s="36">
        <f t="shared" si="28"/>
        <v>0.69468712821975898</v>
      </c>
      <c r="J62" s="100">
        <f t="shared" si="28"/>
        <v>1.1857321240338841</v>
      </c>
      <c r="N62" s="30">
        <v>44.805999999999997</v>
      </c>
      <c r="O62" s="65">
        <v>57221.7</v>
      </c>
      <c r="P62">
        <v>0.29599999999999999</v>
      </c>
      <c r="Q62" s="44">
        <f t="shared" si="29"/>
        <v>52251.031199999998</v>
      </c>
    </row>
    <row r="63" spans="1:20" ht="17" thickBot="1" x14ac:dyDescent="0.25">
      <c r="C63" s="22" t="s">
        <v>26</v>
      </c>
      <c r="D63" s="18">
        <v>-0.71065498000000005</v>
      </c>
      <c r="E63" s="18">
        <v>5.5089640099999997</v>
      </c>
      <c r="F63" s="18">
        <v>-0.35019531999999998</v>
      </c>
      <c r="G63" s="2">
        <f>H30</f>
        <v>6.1022020000000001E-15</v>
      </c>
      <c r="H63" s="36">
        <f t="shared" si="28"/>
        <v>0.49132228577887715</v>
      </c>
      <c r="I63" s="36">
        <f t="shared" si="28"/>
        <v>246.89521355630097</v>
      </c>
      <c r="J63" s="100">
        <f t="shared" si="28"/>
        <v>0.70455046348204542</v>
      </c>
      <c r="N63" s="31">
        <v>70.91</v>
      </c>
      <c r="O63" s="66">
        <v>34903.052000000003</v>
      </c>
      <c r="P63">
        <v>0.193</v>
      </c>
      <c r="Q63" s="45">
        <f t="shared" si="29"/>
        <v>31662.041600000008</v>
      </c>
    </row>
    <row r="64" spans="1:20" x14ac:dyDescent="0.2">
      <c r="C64" s="22"/>
      <c r="D64" s="17"/>
      <c r="E64" s="17"/>
      <c r="F64" s="17"/>
      <c r="G64" t="s">
        <v>85</v>
      </c>
      <c r="H64" s="37"/>
      <c r="I64" s="37"/>
      <c r="J64" s="101"/>
      <c r="M64" t="s">
        <v>41</v>
      </c>
      <c r="N64" s="69">
        <f>AVERAGE(N59:N63)</f>
        <v>70.909199999999984</v>
      </c>
      <c r="O64" s="69">
        <f>AVERAGE(O59:O63)</f>
        <v>70213.730400000015</v>
      </c>
      <c r="Q64" s="69">
        <f>AVERAGE(Q59:Q63)</f>
        <v>67568.192687999996</v>
      </c>
    </row>
    <row r="65" spans="3:17" x14ac:dyDescent="0.2">
      <c r="C65" s="22" t="s">
        <v>5</v>
      </c>
      <c r="D65" s="18">
        <f>AVERAGE(D59:D63)</f>
        <v>0.19622237799999998</v>
      </c>
      <c r="E65" s="18">
        <f t="shared" ref="E65:F65" si="30">AVERAGE(E59:E63)</f>
        <v>1.5949272519999997</v>
      </c>
      <c r="F65" s="18">
        <f t="shared" si="30"/>
        <v>0.86538288599999991</v>
      </c>
      <c r="G65">
        <f>GEOMEAN(G59:G63)</f>
        <v>1.6287317047547313E-14</v>
      </c>
      <c r="H65" s="36">
        <f>AVERAGE(H59:H63)</f>
        <v>1.3345577628301206</v>
      </c>
      <c r="I65" s="36">
        <f t="shared" ref="I65:J65" si="31">AVERAGE(I59:I63)</f>
        <v>65.201017695002562</v>
      </c>
      <c r="J65" s="100">
        <f t="shared" si="31"/>
        <v>8.8990362297809931</v>
      </c>
      <c r="M65" t="s">
        <v>42</v>
      </c>
      <c r="N65" s="69">
        <f>STDEV(N59:N63)</f>
        <v>16.896362173556824</v>
      </c>
      <c r="O65" s="69">
        <f>STDEV(O59:O63)</f>
        <v>25390.952785731228</v>
      </c>
      <c r="Q65" s="69">
        <f>STDEV(Q59:Q63)</f>
        <v>26065.03117959329</v>
      </c>
    </row>
    <row r="66" spans="3:17" x14ac:dyDescent="0.2">
      <c r="C66" s="22" t="s">
        <v>6</v>
      </c>
      <c r="D66" s="18">
        <f>STDEV(D59:D63)</f>
        <v>0.53008071428847325</v>
      </c>
      <c r="E66" s="18">
        <f t="shared" ref="E66:F66" si="32">STDEV(E59:E63)</f>
        <v>3.0817525808607034</v>
      </c>
      <c r="F66" s="18">
        <f t="shared" si="32"/>
        <v>1.6084734481986998</v>
      </c>
      <c r="G66" t="s">
        <v>42</v>
      </c>
      <c r="H66" s="36">
        <f>STDEV(H59:H63)</f>
        <v>0.53317153647246329</v>
      </c>
      <c r="I66" s="36">
        <f t="shared" ref="I66:J66" si="33">STDEV(I59:I63)</f>
        <v>106.88765435625326</v>
      </c>
      <c r="J66" s="100">
        <f t="shared" si="33"/>
        <v>17.12032202650353</v>
      </c>
      <c r="M66" t="s">
        <v>73</v>
      </c>
      <c r="N66" s="68">
        <f>N65/N64</f>
        <v>0.23828166406554901</v>
      </c>
      <c r="O66" s="68">
        <f>O65/O64</f>
        <v>0.3616237542298596</v>
      </c>
      <c r="Q66" s="68">
        <f>Q65/Q64</f>
        <v>0.38575889250064843</v>
      </c>
    </row>
    <row r="67" spans="3:17" ht="17" thickBot="1" x14ac:dyDescent="0.25">
      <c r="C67" s="23" t="s">
        <v>27</v>
      </c>
      <c r="D67" s="19">
        <f>SQRT(EXP(D66^2)-1)</f>
        <v>0.56959150609142251</v>
      </c>
      <c r="E67" s="19">
        <f t="shared" ref="E67:F67" si="34">SQRT(EXP(E66^2)-1)</f>
        <v>115.41818829375519</v>
      </c>
      <c r="F67" s="19">
        <f t="shared" si="34"/>
        <v>3.5060412765570619</v>
      </c>
      <c r="G67" s="15" t="s">
        <v>27</v>
      </c>
      <c r="H67" s="38">
        <f>H66/H65</f>
        <v>0.39951177185601677</v>
      </c>
      <c r="I67" s="38">
        <f t="shared" ref="I67:J67" si="35">I66/I65</f>
        <v>1.639355613377885</v>
      </c>
      <c r="J67" s="102">
        <f t="shared" si="35"/>
        <v>1.9238400186763667</v>
      </c>
    </row>
    <row r="68" spans="3:17" ht="17" thickBot="1" x14ac:dyDescent="0.25"/>
    <row r="69" spans="3:17" x14ac:dyDescent="0.2">
      <c r="N69" s="7">
        <f>LN(N59)</f>
        <v>4.5225382959395866</v>
      </c>
      <c r="O69" s="70">
        <f>LN(O59)</f>
        <v>11.167977123450568</v>
      </c>
    </row>
    <row r="70" spans="3:17" x14ac:dyDescent="0.2">
      <c r="N70" s="10">
        <f t="shared" ref="N70:O73" si="36">LN(N60)</f>
        <v>4.3032133792474392</v>
      </c>
      <c r="O70" s="9">
        <f t="shared" si="36"/>
        <v>11.412909574656776</v>
      </c>
    </row>
    <row r="71" spans="3:17" x14ac:dyDescent="0.2">
      <c r="N71" s="10">
        <f t="shared" si="36"/>
        <v>4.2880455712029875</v>
      </c>
      <c r="O71" s="9">
        <f t="shared" si="36"/>
        <v>11.489000553122219</v>
      </c>
    </row>
    <row r="72" spans="3:17" x14ac:dyDescent="0.2">
      <c r="N72" s="10">
        <f t="shared" si="36"/>
        <v>3.8023420590247374</v>
      </c>
      <c r="O72" s="9">
        <f t="shared" si="36"/>
        <v>10.954688476054418</v>
      </c>
    </row>
    <row r="73" spans="3:17" ht="17" thickBot="1" x14ac:dyDescent="0.25">
      <c r="N73" s="14">
        <f t="shared" si="36"/>
        <v>4.2614114673159049</v>
      </c>
      <c r="O73" s="16">
        <f t="shared" si="36"/>
        <v>10.460329554223737</v>
      </c>
    </row>
    <row r="74" spans="3:17" x14ac:dyDescent="0.2">
      <c r="M74" t="s">
        <v>5</v>
      </c>
      <c r="N74" s="7">
        <f>AVERAGE(N69:N73)</f>
        <v>4.2355101545461311</v>
      </c>
      <c r="O74" s="43">
        <f>AVERAGE(O69:O73)</f>
        <v>11.096981056301541</v>
      </c>
    </row>
    <row r="75" spans="3:17" x14ac:dyDescent="0.2">
      <c r="M75" t="s">
        <v>6</v>
      </c>
      <c r="N75" s="10">
        <f>STDEV(N69:N73)</f>
        <v>0.26364480251413819</v>
      </c>
      <c r="O75" s="44">
        <f>STDEV(O69:O73)</f>
        <v>0.41355255701047511</v>
      </c>
    </row>
    <row r="76" spans="3:17" ht="17" thickBot="1" x14ac:dyDescent="0.25">
      <c r="M76" t="s">
        <v>27</v>
      </c>
      <c r="N76" s="14">
        <f>SQRT(EXP(N75^2)-1)</f>
        <v>0.26829323657795151</v>
      </c>
      <c r="O76" s="16">
        <f>SQRT(EXP(O75^2)-1)</f>
        <v>0.43188107493037553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03528-DC67-0844-BFE9-1D710184AFFD}">
  <sheetPr>
    <tabColor theme="5" tint="0.39997558519241921"/>
  </sheetPr>
  <dimension ref="A1:T76"/>
  <sheetViews>
    <sheetView topLeftCell="A44" workbookViewId="0">
      <selection activeCell="G59" sqref="G59:G65"/>
    </sheetView>
  </sheetViews>
  <sheetFormatPr baseColWidth="10" defaultRowHeight="16" x14ac:dyDescent="0.2"/>
  <cols>
    <col min="4" max="4" width="14.6640625" bestFit="1" customWidth="1"/>
    <col min="5" max="5" width="11.33203125" customWidth="1"/>
    <col min="6" max="6" width="10" customWidth="1"/>
    <col min="7" max="7" width="9.1640625" customWidth="1"/>
    <col min="9" max="9" width="12.1640625" bestFit="1" customWidth="1"/>
    <col min="11" max="11" width="9.83203125" customWidth="1"/>
    <col min="12" max="12" width="6.1640625" customWidth="1"/>
    <col min="13" max="13" width="13.33203125" bestFit="1" customWidth="1"/>
    <col min="14" max="14" width="12.1640625" bestFit="1" customWidth="1"/>
    <col min="15" max="15" width="11.1640625" customWidth="1"/>
    <col min="16" max="16" width="13.5" bestFit="1" customWidth="1"/>
    <col min="17" max="17" width="13" bestFit="1" customWidth="1"/>
    <col min="18" max="18" width="12.33203125" bestFit="1" customWidth="1"/>
    <col min="19" max="19" width="12" bestFit="1" customWidth="1"/>
  </cols>
  <sheetData>
    <row r="1" spans="1:20" ht="17" thickBot="1" x14ac:dyDescent="0.25">
      <c r="A1" t="s">
        <v>55</v>
      </c>
      <c r="B1" t="s">
        <v>11</v>
      </c>
      <c r="C1" t="s">
        <v>10</v>
      </c>
      <c r="D1" t="s">
        <v>0</v>
      </c>
      <c r="E1" t="s">
        <v>1</v>
      </c>
      <c r="F1" t="s">
        <v>2</v>
      </c>
      <c r="G1" t="s">
        <v>7</v>
      </c>
      <c r="H1" t="s">
        <v>3</v>
      </c>
      <c r="I1" t="s">
        <v>16</v>
      </c>
      <c r="J1" t="s">
        <v>9</v>
      </c>
      <c r="K1" t="s">
        <v>44</v>
      </c>
      <c r="L1" t="s">
        <v>37</v>
      </c>
      <c r="M1" t="s">
        <v>38</v>
      </c>
      <c r="N1" s="8" t="s">
        <v>17</v>
      </c>
      <c r="O1" s="8" t="s">
        <v>15</v>
      </c>
      <c r="P1" s="8" t="s">
        <v>60</v>
      </c>
      <c r="Q1" t="s">
        <v>0</v>
      </c>
      <c r="R1" t="s">
        <v>1</v>
      </c>
      <c r="S1" t="s">
        <v>2</v>
      </c>
      <c r="T1" t="s">
        <v>7</v>
      </c>
    </row>
    <row r="2" spans="1:20" x14ac:dyDescent="0.2">
      <c r="A2">
        <v>2012</v>
      </c>
      <c r="B2" t="s">
        <v>12</v>
      </c>
      <c r="C2" t="s">
        <v>67</v>
      </c>
      <c r="D2" s="73">
        <v>-1.6073</v>
      </c>
      <c r="E2" s="73">
        <v>-4.8800000000000003E-2</v>
      </c>
      <c r="F2" s="73">
        <v>-2.1391</v>
      </c>
      <c r="H2">
        <v>29.168869999999998</v>
      </c>
      <c r="K2" s="4">
        <f t="shared" ref="K2:K9" si="0">-2*LN(H2/L2) +2*M2</f>
        <v>6.2236092101772327</v>
      </c>
      <c r="L2">
        <v>12</v>
      </c>
      <c r="M2">
        <v>4</v>
      </c>
      <c r="N2">
        <f t="shared" ref="N2:N9" si="1">1/EXP(-0.5*K2)</f>
        <v>22.46154206171617</v>
      </c>
      <c r="O2">
        <f>N2/SUM(N$2:N$9)</f>
        <v>0.11053530195676407</v>
      </c>
      <c r="P2" s="43">
        <f>N2/(SUM(N$2:N$5))</f>
        <v>0.21192980734839367</v>
      </c>
      <c r="Q2" s="4">
        <f>$O2*D2+$O3*D3+$O4*D4+$O5*D5+$O6*D6+$O7*D7+$O8*D8+$O9*D9</f>
        <v>-1.5106487080229816</v>
      </c>
      <c r="R2" s="4">
        <f>$O2*E2+$O3*E3+$O4*E4+$O5*E5+$O6*E6+$O7*E7+$O8*E8+$O9*E9</f>
        <v>1.060348137790243E-2</v>
      </c>
      <c r="S2" s="4">
        <f>$O2*F2+$O3*F3+$O4*F4+$O5*F5+$O6*F6+$O7*F7+$O8*F8+$O9*F9</f>
        <v>-0.13591729171708117</v>
      </c>
      <c r="T2" s="4">
        <v>0.5</v>
      </c>
    </row>
    <row r="3" spans="1:20" x14ac:dyDescent="0.2">
      <c r="A3">
        <v>2012</v>
      </c>
      <c r="B3" t="s">
        <v>12</v>
      </c>
      <c r="C3" t="s">
        <v>57</v>
      </c>
      <c r="D3" s="73">
        <v>-0.2253</v>
      </c>
      <c r="E3" s="73">
        <v>-0.27050000000000002</v>
      </c>
      <c r="F3" s="73">
        <v>1.2289000000000001</v>
      </c>
      <c r="H3">
        <v>21.574590000000001</v>
      </c>
      <c r="K3" s="4">
        <f t="shared" si="0"/>
        <v>6.8267808329506448</v>
      </c>
      <c r="L3">
        <v>12</v>
      </c>
      <c r="M3">
        <v>4</v>
      </c>
      <c r="N3">
        <f t="shared" si="1"/>
        <v>30.368030187258746</v>
      </c>
      <c r="O3">
        <f t="shared" ref="O3:O9" si="2">N3/SUM(N$2:N$9)</f>
        <v>0.14944385284668657</v>
      </c>
      <c r="P3" s="44">
        <f t="shared" ref="P3:P4" si="3">N3/(SUM(N$2:N$5))</f>
        <v>0.28652933843333001</v>
      </c>
    </row>
    <row r="4" spans="1:20" x14ac:dyDescent="0.2">
      <c r="A4">
        <v>2012</v>
      </c>
      <c r="B4" t="s">
        <v>12</v>
      </c>
      <c r="C4" t="s">
        <v>58</v>
      </c>
      <c r="D4" s="73">
        <v>0.19882</v>
      </c>
      <c r="E4" s="73">
        <v>0.14934839999999999</v>
      </c>
      <c r="F4" s="73">
        <v>0.63601030000000003</v>
      </c>
      <c r="H4">
        <v>25.537839999999999</v>
      </c>
      <c r="K4" s="4">
        <f t="shared" si="0"/>
        <v>6.4894907519572085</v>
      </c>
      <c r="L4">
        <v>12</v>
      </c>
      <c r="M4">
        <v>4</v>
      </c>
      <c r="N4">
        <f t="shared" si="1"/>
        <v>25.655176804214097</v>
      </c>
      <c r="O4">
        <f t="shared" si="2"/>
        <v>0.12625147049192872</v>
      </c>
      <c r="P4" s="44">
        <f t="shared" si="3"/>
        <v>0.24206248451984741</v>
      </c>
      <c r="Q4" s="4">
        <f>$P2*D2+$P3*D3+$P4*D4+$P5*D5</f>
        <v>-0.56493109809327779</v>
      </c>
      <c r="R4" s="4">
        <f t="shared" ref="R4:S4" si="4">$P2*E2+$P3*E3+$P4*E4+$P5*E5</f>
        <v>-0.27349882629997052</v>
      </c>
      <c r="S4" s="4">
        <f t="shared" si="4"/>
        <v>0.52106359596867835</v>
      </c>
    </row>
    <row r="5" spans="1:20" ht="17" thickBot="1" x14ac:dyDescent="0.25">
      <c r="A5">
        <v>2012</v>
      </c>
      <c r="B5" t="s">
        <v>12</v>
      </c>
      <c r="C5" t="s">
        <v>68</v>
      </c>
      <c r="D5" s="73">
        <v>-0.80110000000000003</v>
      </c>
      <c r="E5" s="73">
        <v>-0.8548</v>
      </c>
      <c r="F5" s="73">
        <v>1.8048999999999999</v>
      </c>
      <c r="H5">
        <v>23.82377</v>
      </c>
      <c r="K5" s="4">
        <f t="shared" si="0"/>
        <v>6.6284456560464751</v>
      </c>
      <c r="L5">
        <v>12</v>
      </c>
      <c r="M5">
        <v>4</v>
      </c>
      <c r="N5">
        <f t="shared" si="1"/>
        <v>27.501012660789247</v>
      </c>
      <c r="O5">
        <f t="shared" si="2"/>
        <v>0.13533499749148004</v>
      </c>
      <c r="P5" s="45">
        <f>N5/(SUM(N$2:N$5))</f>
        <v>0.25947836969842897</v>
      </c>
      <c r="Q5" s="4">
        <f>$P6*D6+$P7*D7+$P8*D8+$P9*D9</f>
        <v>-2.5416235244161269</v>
      </c>
      <c r="R5" s="4">
        <f t="shared" ref="R5:S5" si="5">$P6*E6+$P7*E7+$P8*E8+$P9*E9</f>
        <v>0.32031784158404836</v>
      </c>
      <c r="S5" s="4">
        <f t="shared" si="5"/>
        <v>-0.85212553712130679</v>
      </c>
    </row>
    <row r="6" spans="1:20" x14ac:dyDescent="0.2">
      <c r="A6">
        <v>2012</v>
      </c>
      <c r="B6" t="s">
        <v>12</v>
      </c>
      <c r="C6" t="s">
        <v>52</v>
      </c>
      <c r="D6" s="73">
        <v>-2.43757112784317</v>
      </c>
      <c r="E6" s="73">
        <v>1.8081189579828501</v>
      </c>
      <c r="F6" s="73">
        <v>-2.1294683610167602</v>
      </c>
      <c r="H6" s="2">
        <v>28.856929999999998</v>
      </c>
      <c r="K6" s="4">
        <f t="shared" si="0"/>
        <v>6.2451129554138749</v>
      </c>
      <c r="L6">
        <v>12</v>
      </c>
      <c r="M6">
        <v>4</v>
      </c>
      <c r="N6">
        <f t="shared" si="1"/>
        <v>22.704348674572486</v>
      </c>
      <c r="O6">
        <f t="shared" si="2"/>
        <v>0.11173017549640926</v>
      </c>
      <c r="P6" s="43">
        <f>N6/SUM(N$6:N$9)</f>
        <v>0.23353291656680833</v>
      </c>
    </row>
    <row r="7" spans="1:20" x14ac:dyDescent="0.2">
      <c r="A7">
        <v>2012</v>
      </c>
      <c r="B7" t="s">
        <v>12</v>
      </c>
      <c r="C7" t="s">
        <v>50</v>
      </c>
      <c r="D7" s="73">
        <v>-7.1165045657195197E-2</v>
      </c>
      <c r="E7" s="73">
        <v>0.700741594553553</v>
      </c>
      <c r="F7" s="73">
        <v>0.86239869401971803</v>
      </c>
      <c r="H7" s="2">
        <v>21.612719999999999</v>
      </c>
      <c r="K7" s="4">
        <f t="shared" si="0"/>
        <v>6.8232492390720205</v>
      </c>
      <c r="L7">
        <v>12</v>
      </c>
      <c r="M7">
        <v>4</v>
      </c>
      <c r="N7">
        <f t="shared" si="1"/>
        <v>30.314453728995282</v>
      </c>
      <c r="O7">
        <f t="shared" si="2"/>
        <v>0.14918019819752426</v>
      </c>
      <c r="P7" s="44">
        <f t="shared" ref="P7:P9" si="6">N7/SUM(N$6:N$9)</f>
        <v>0.31180911176678489</v>
      </c>
    </row>
    <row r="8" spans="1:20" x14ac:dyDescent="0.2">
      <c r="A8">
        <v>2012</v>
      </c>
      <c r="B8" t="s">
        <v>12</v>
      </c>
      <c r="C8" t="s">
        <v>51</v>
      </c>
      <c r="D8" s="73">
        <v>-6.7630821054808301</v>
      </c>
      <c r="E8" s="73">
        <v>0.15467177169232099</v>
      </c>
      <c r="F8" s="73">
        <v>-3.3949705007848601</v>
      </c>
      <c r="H8" s="2">
        <v>30.84037</v>
      </c>
      <c r="K8" s="4">
        <f t="shared" si="0"/>
        <v>6.1121642075177469</v>
      </c>
      <c r="L8">
        <v>12</v>
      </c>
      <c r="M8">
        <v>4</v>
      </c>
      <c r="N8">
        <f t="shared" si="1"/>
        <v>21.244161480479345</v>
      </c>
      <c r="O8">
        <f t="shared" si="2"/>
        <v>0.10454446082156589</v>
      </c>
      <c r="P8" s="44">
        <f t="shared" si="6"/>
        <v>0.21851368923473441</v>
      </c>
    </row>
    <row r="9" spans="1:20" ht="17" thickBot="1" x14ac:dyDescent="0.25">
      <c r="A9">
        <v>2012</v>
      </c>
      <c r="B9" t="s">
        <v>12</v>
      </c>
      <c r="C9" t="s">
        <v>53</v>
      </c>
      <c r="D9" s="73">
        <v>-2.0002792089082102</v>
      </c>
      <c r="E9" s="73">
        <v>-1.5000700510488401</v>
      </c>
      <c r="F9" s="73">
        <v>0.50019918731814195</v>
      </c>
      <c r="H9" s="2">
        <v>28.53782</v>
      </c>
      <c r="K9" s="4">
        <f t="shared" si="0"/>
        <v>6.2673528493582857</v>
      </c>
      <c r="L9">
        <v>12</v>
      </c>
      <c r="M9">
        <v>4</v>
      </c>
      <c r="N9">
        <f t="shared" si="1"/>
        <v>22.958228778432655</v>
      </c>
      <c r="O9">
        <f t="shared" si="2"/>
        <v>0.11297954269764113</v>
      </c>
      <c r="P9" s="45">
        <f t="shared" si="6"/>
        <v>0.23614428243167238</v>
      </c>
    </row>
    <row r="10" spans="1:20" x14ac:dyDescent="0.2">
      <c r="H10" s="2"/>
      <c r="K10" s="4"/>
      <c r="O10">
        <f>SUM(O2:O9)</f>
        <v>0.99999999999999989</v>
      </c>
      <c r="P10">
        <f>SUM(P2:P9)</f>
        <v>2</v>
      </c>
    </row>
    <row r="11" spans="1:20" x14ac:dyDescent="0.2">
      <c r="A11" s="10"/>
      <c r="H11" s="2"/>
      <c r="K11" s="2"/>
    </row>
    <row r="12" spans="1:20" x14ac:dyDescent="0.2">
      <c r="A12">
        <v>2012</v>
      </c>
      <c r="B12" t="s">
        <v>18</v>
      </c>
      <c r="C12" t="s">
        <v>8</v>
      </c>
      <c r="D12" s="73">
        <v>-6.7530210000000004</v>
      </c>
      <c r="E12" s="73">
        <v>-0.30062850000000002</v>
      </c>
      <c r="F12" s="73">
        <v>-3.4202059999999999</v>
      </c>
      <c r="G12" s="73">
        <v>0.2010729</v>
      </c>
      <c r="H12">
        <v>30.831469999999999</v>
      </c>
      <c r="I12" s="6">
        <v>0.41293000000000002</v>
      </c>
      <c r="K12" s="4">
        <f>-2*LN(H12/L12) +2*M12</f>
        <v>8.112741456392552</v>
      </c>
      <c r="L12">
        <v>12</v>
      </c>
      <c r="M12">
        <v>5</v>
      </c>
      <c r="N12">
        <f>1/EXP(-0.5*K12)</f>
        <v>57.764287892562997</v>
      </c>
      <c r="O12">
        <f>N12/SUM(N$12:N$19)</f>
        <v>0.12502180334322602</v>
      </c>
      <c r="Q12">
        <f>$O12*D12</f>
        <v>-0.8442748634346755</v>
      </c>
      <c r="R12">
        <f t="shared" ref="R12:T19" si="7">$O12*E12</f>
        <v>-3.7585117206369027E-2</v>
      </c>
      <c r="S12">
        <f t="shared" si="7"/>
        <v>-0.42760032192532166</v>
      </c>
      <c r="T12">
        <f t="shared" si="7"/>
        <v>2.5138496561452152E-2</v>
      </c>
    </row>
    <row r="13" spans="1:20" x14ac:dyDescent="0.2">
      <c r="A13">
        <v>2012</v>
      </c>
      <c r="B13" t="s">
        <v>18</v>
      </c>
      <c r="C13" t="s">
        <v>31</v>
      </c>
      <c r="D13" s="73">
        <v>-6.8178890000000001</v>
      </c>
      <c r="E13" s="73">
        <v>3.7065538999999998</v>
      </c>
      <c r="F13" s="73">
        <v>-3.4145729999999999</v>
      </c>
      <c r="G13" s="73">
        <v>0.2000642</v>
      </c>
      <c r="H13">
        <v>30.85323</v>
      </c>
      <c r="I13" s="2"/>
      <c r="K13" s="4">
        <f>-2*LN(H14/L13) +2*M13</f>
        <v>8.111150857764148</v>
      </c>
      <c r="L13">
        <v>12</v>
      </c>
      <c r="M13">
        <v>5</v>
      </c>
      <c r="N13">
        <f t="shared" ref="N13:N19" si="8">1/EXP(-0.5*K13)</f>
        <v>57.718366257159701</v>
      </c>
      <c r="O13">
        <f t="shared" ref="O13:O19" si="9">N13/SUM(N$12:N$19)</f>
        <v>0.12492241311649513</v>
      </c>
      <c r="Q13">
        <f t="shared" ref="Q13:Q19" si="10">$O13*D13</f>
        <v>-0.85170714624040789</v>
      </c>
      <c r="R13">
        <f t="shared" si="7"/>
        <v>0.46303165753435616</v>
      </c>
      <c r="S13">
        <f t="shared" si="7"/>
        <v>-0.42655669892243009</v>
      </c>
      <c r="T13">
        <f t="shared" si="7"/>
        <v>2.4992502642221106E-2</v>
      </c>
    </row>
    <row r="14" spans="1:20" x14ac:dyDescent="0.2">
      <c r="A14">
        <v>2012</v>
      </c>
      <c r="B14" t="s">
        <v>19</v>
      </c>
      <c r="C14" t="s">
        <v>8</v>
      </c>
      <c r="D14" s="73">
        <v>-6.8610449999999998</v>
      </c>
      <c r="E14" s="73">
        <v>1.5718076999999999</v>
      </c>
      <c r="F14" s="73">
        <v>-3.3848340000000001</v>
      </c>
      <c r="G14" s="73">
        <v>0.2008577</v>
      </c>
      <c r="H14">
        <v>30.856000000000002</v>
      </c>
      <c r="I14" s="6">
        <v>0.404005</v>
      </c>
      <c r="K14" s="4">
        <f>-2*LN(H15/L14) +2*M14</f>
        <v>8.1118484126339734</v>
      </c>
      <c r="L14">
        <v>12</v>
      </c>
      <c r="M14">
        <v>5</v>
      </c>
      <c r="N14">
        <f t="shared" si="8"/>
        <v>57.738500631893913</v>
      </c>
      <c r="O14">
        <f t="shared" si="9"/>
        <v>0.12496599083432558</v>
      </c>
      <c r="Q14">
        <f t="shared" si="10"/>
        <v>-0.85739728658389536</v>
      </c>
      <c r="R14">
        <f t="shared" si="7"/>
        <v>0.19642250663152236</v>
      </c>
      <c r="S14">
        <f t="shared" si="7"/>
        <v>-0.4229891346197136</v>
      </c>
      <c r="T14">
        <f t="shared" si="7"/>
        <v>2.5100381497203717E-2</v>
      </c>
    </row>
    <row r="15" spans="1:20" x14ac:dyDescent="0.2">
      <c r="A15">
        <v>2012</v>
      </c>
      <c r="B15" t="s">
        <v>19</v>
      </c>
      <c r="C15" t="s">
        <v>30</v>
      </c>
      <c r="D15" s="73">
        <v>-6.5734219999999999</v>
      </c>
      <c r="E15" s="73">
        <v>6.0389413000000003</v>
      </c>
      <c r="F15" s="73">
        <v>-3.4018039999999998</v>
      </c>
      <c r="G15" s="73">
        <v>0.2008055</v>
      </c>
      <c r="H15" s="39">
        <v>30.84524</v>
      </c>
      <c r="I15" s="2"/>
      <c r="K15" s="4">
        <f>-2*LN(H15/L15) +2*M15</f>
        <v>8.1118484126339734</v>
      </c>
      <c r="L15">
        <v>12</v>
      </c>
      <c r="M15">
        <v>5</v>
      </c>
      <c r="N15">
        <f t="shared" si="8"/>
        <v>57.738500631893913</v>
      </c>
      <c r="O15">
        <f t="shared" si="9"/>
        <v>0.12496599083432558</v>
      </c>
      <c r="Q15">
        <f t="shared" si="10"/>
        <v>-0.82145419340215409</v>
      </c>
      <c r="R15">
        <f t="shared" si="7"/>
        <v>0.75466228314483019</v>
      </c>
      <c r="S15">
        <f t="shared" si="7"/>
        <v>-0.4251098074841721</v>
      </c>
      <c r="T15">
        <f t="shared" si="7"/>
        <v>2.5093858272482165E-2</v>
      </c>
    </row>
    <row r="16" spans="1:20" x14ac:dyDescent="0.2">
      <c r="A16">
        <v>2012</v>
      </c>
      <c r="B16" t="s">
        <v>28</v>
      </c>
      <c r="C16" t="s">
        <v>8</v>
      </c>
      <c r="D16" s="73">
        <v>-6.7261670000000002</v>
      </c>
      <c r="E16" s="73">
        <v>3.8078197999999999</v>
      </c>
      <c r="F16" s="73">
        <v>-3.4153899999999999</v>
      </c>
      <c r="G16" s="73">
        <v>0.20063919999999999</v>
      </c>
      <c r="H16">
        <v>30.849519999999998</v>
      </c>
      <c r="I16" s="6">
        <v>0.42125499999999999</v>
      </c>
      <c r="K16" s="4">
        <f>-2*LN(H16/L16) +2*M16</f>
        <v>8.1115709174297219</v>
      </c>
      <c r="L16">
        <v>12</v>
      </c>
      <c r="M16">
        <v>5</v>
      </c>
      <c r="N16">
        <f t="shared" si="8"/>
        <v>57.730490109114164</v>
      </c>
      <c r="O16">
        <f t="shared" si="9"/>
        <v>0.12494865330554814</v>
      </c>
      <c r="Q16">
        <f t="shared" si="10"/>
        <v>-0.84042550855821885</v>
      </c>
      <c r="R16">
        <f t="shared" si="7"/>
        <v>0.47578195604020163</v>
      </c>
      <c r="S16">
        <f t="shared" si="7"/>
        <v>-0.42674838101323603</v>
      </c>
      <c r="T16">
        <f t="shared" si="7"/>
        <v>2.5069597840302531E-2</v>
      </c>
    </row>
    <row r="17" spans="1:20" x14ac:dyDescent="0.2">
      <c r="A17">
        <v>2012</v>
      </c>
      <c r="B17" t="s">
        <v>28</v>
      </c>
      <c r="C17" t="s">
        <v>30</v>
      </c>
      <c r="D17" s="73">
        <v>-6.8892379999999998</v>
      </c>
      <c r="E17" s="73">
        <v>-1.0322332000000001</v>
      </c>
      <c r="F17" s="73">
        <v>-3.4131610000000001</v>
      </c>
      <c r="G17" s="73">
        <v>0.20052919999999999</v>
      </c>
      <c r="H17">
        <v>30.827079999999999</v>
      </c>
      <c r="I17" s="2"/>
      <c r="K17" s="4">
        <f>-2*LN(H17/L17) +2*M17</f>
        <v>8.1130262506348707</v>
      </c>
      <c r="L17">
        <v>12</v>
      </c>
      <c r="M17">
        <v>5</v>
      </c>
      <c r="N17">
        <f t="shared" si="8"/>
        <v>57.772513946534019</v>
      </c>
      <c r="O17">
        <f t="shared" si="9"/>
        <v>0.12503960735569422</v>
      </c>
      <c r="Q17">
        <f t="shared" si="10"/>
        <v>-0.86142761449992811</v>
      </c>
      <c r="R17">
        <f t="shared" si="7"/>
        <v>-0.1290700340275118</v>
      </c>
      <c r="S17">
        <f t="shared" si="7"/>
        <v>-0.42678031128176863</v>
      </c>
      <c r="T17">
        <f t="shared" si="7"/>
        <v>2.5074092431351478E-2</v>
      </c>
    </row>
    <row r="18" spans="1:20" x14ac:dyDescent="0.2">
      <c r="A18" s="10">
        <v>2012</v>
      </c>
      <c r="B18" t="s">
        <v>29</v>
      </c>
      <c r="C18" t="s">
        <v>8</v>
      </c>
      <c r="D18" s="73">
        <v>-6.3046939999999996</v>
      </c>
      <c r="E18" s="73">
        <v>3.4961272999999999</v>
      </c>
      <c r="F18" s="73">
        <v>-3.4178630000000001</v>
      </c>
      <c r="G18" s="73">
        <v>0.2002419</v>
      </c>
      <c r="H18">
        <v>30.82751</v>
      </c>
      <c r="I18" s="6">
        <v>0.42232999999999998</v>
      </c>
      <c r="K18" s="4">
        <f>-2*LN(H18/L18) +2*M18</f>
        <v>8.1129983532796199</v>
      </c>
      <c r="L18">
        <v>12</v>
      </c>
      <c r="M18">
        <v>5</v>
      </c>
      <c r="N18">
        <f t="shared" si="8"/>
        <v>57.771708101981616</v>
      </c>
      <c r="O18">
        <f t="shared" si="9"/>
        <v>0.12503786323068494</v>
      </c>
      <c r="Q18">
        <f t="shared" si="10"/>
        <v>-0.78832546608331988</v>
      </c>
      <c r="R18">
        <f t="shared" si="7"/>
        <v>0.4371482871744638</v>
      </c>
      <c r="S18">
        <f t="shared" si="7"/>
        <v>-0.42736228633521856</v>
      </c>
      <c r="T18">
        <f t="shared" si="7"/>
        <v>2.5037819305252493E-2</v>
      </c>
    </row>
    <row r="19" spans="1:20" ht="17" thickBot="1" x14ac:dyDescent="0.25">
      <c r="A19" s="14">
        <v>2012</v>
      </c>
      <c r="B19" s="15" t="s">
        <v>29</v>
      </c>
      <c r="C19" s="15" t="s">
        <v>30</v>
      </c>
      <c r="D19" s="81">
        <v>-6.7927150000000003</v>
      </c>
      <c r="E19" s="81">
        <v>-1.6958876000000001</v>
      </c>
      <c r="F19" s="81">
        <v>-3.3833950000000002</v>
      </c>
      <c r="G19" s="81">
        <v>0.20043739999999999</v>
      </c>
      <c r="H19" s="15">
        <v>30.81277</v>
      </c>
      <c r="I19" s="15"/>
      <c r="J19" s="15"/>
      <c r="K19" s="51">
        <f>-2*LN(H19/L19) +2*M19</f>
        <v>8.1139548706919982</v>
      </c>
      <c r="L19" s="15">
        <v>12</v>
      </c>
      <c r="M19" s="15">
        <v>5</v>
      </c>
      <c r="N19" s="15">
        <f t="shared" si="8"/>
        <v>57.799344532507789</v>
      </c>
      <c r="O19" s="15">
        <f t="shared" si="9"/>
        <v>0.12509767797970042</v>
      </c>
      <c r="Q19">
        <f t="shared" si="10"/>
        <v>-0.84975287367788077</v>
      </c>
      <c r="R19">
        <f t="shared" si="7"/>
        <v>-0.212151600874567</v>
      </c>
      <c r="S19">
        <f t="shared" si="7"/>
        <v>-0.42325485818812852</v>
      </c>
      <c r="T19">
        <f t="shared" si="7"/>
        <v>2.5074253320288405E-2</v>
      </c>
    </row>
    <row r="20" spans="1:20" x14ac:dyDescent="0.2">
      <c r="A20" s="10"/>
      <c r="I20" s="6"/>
      <c r="Q20" t="s">
        <v>39</v>
      </c>
    </row>
    <row r="21" spans="1:20" x14ac:dyDescent="0.2">
      <c r="A21" s="10">
        <v>2012</v>
      </c>
      <c r="B21" t="s">
        <v>32</v>
      </c>
      <c r="I21" s="6"/>
      <c r="P21" s="1" t="s">
        <v>5</v>
      </c>
      <c r="Q21" s="11">
        <f>SUM(Q12:Q19)</f>
        <v>-6.71476495248048</v>
      </c>
      <c r="R21" s="11">
        <f t="shared" ref="R21:T21" si="11">SUM(R12:R19)</f>
        <v>1.9482399384169264</v>
      </c>
      <c r="S21" s="11">
        <f t="shared" si="11"/>
        <v>-3.4064017997699896</v>
      </c>
      <c r="T21" s="11">
        <f t="shared" si="11"/>
        <v>0.200581001870554</v>
      </c>
    </row>
    <row r="22" spans="1:20" x14ac:dyDescent="0.2">
      <c r="A22" s="10">
        <v>2012</v>
      </c>
      <c r="B22" t="s">
        <v>13</v>
      </c>
      <c r="C22" t="s">
        <v>8</v>
      </c>
      <c r="D22">
        <v>-0.1346976</v>
      </c>
      <c r="E22" s="39">
        <v>-1.1425087</v>
      </c>
      <c r="F22">
        <v>2.8062643</v>
      </c>
      <c r="G22">
        <v>0.20487069999999999</v>
      </c>
      <c r="H22">
        <v>19.37528</v>
      </c>
      <c r="I22" s="6">
        <v>0.58306999999999998</v>
      </c>
      <c r="J22" s="4"/>
      <c r="K22" s="4">
        <f>-2*LN(H22/L22) +2*M22</f>
        <v>8.4664531011766577</v>
      </c>
      <c r="L22">
        <v>9</v>
      </c>
      <c r="M22">
        <v>5</v>
      </c>
      <c r="N22">
        <f>1/EXP(-0.5*K22)</f>
        <v>68.939309879557314</v>
      </c>
      <c r="O22">
        <f>N22/SUM(N$22:N$24)</f>
        <v>1.0597189547290375E-9</v>
      </c>
      <c r="P22" s="1" t="s">
        <v>6</v>
      </c>
      <c r="Q22" s="11">
        <f>STDEV(D12:D19)</f>
        <v>0.19208592690507598</v>
      </c>
      <c r="R22" s="11">
        <f t="shared" ref="R22:T22" si="12">STDEV(E12:E19)</f>
        <v>2.7526996846575962</v>
      </c>
      <c r="S22" s="11">
        <f t="shared" si="12"/>
        <v>1.4787932664845278E-2</v>
      </c>
      <c r="T22" s="11">
        <f t="shared" si="12"/>
        <v>3.3331478900797221E-4</v>
      </c>
    </row>
    <row r="23" spans="1:20" x14ac:dyDescent="0.2">
      <c r="A23">
        <v>2012</v>
      </c>
      <c r="B23" t="s">
        <v>13</v>
      </c>
      <c r="C23" t="s">
        <v>30</v>
      </c>
      <c r="D23">
        <v>-0.22978960000000001</v>
      </c>
      <c r="E23" s="39">
        <v>-1.209757</v>
      </c>
      <c r="F23">
        <v>2.8152325</v>
      </c>
      <c r="G23">
        <v>0.20177149999999999</v>
      </c>
      <c r="H23">
        <v>20.468419999999998</v>
      </c>
      <c r="J23" s="4"/>
      <c r="K23" s="4">
        <f>-2*LN(H23/L23) +2*M23</f>
        <v>8.3566827335361236</v>
      </c>
      <c r="L23">
        <v>9</v>
      </c>
      <c r="M23">
        <v>5</v>
      </c>
      <c r="N23">
        <f>1/EXP(-0.5*K23)</f>
        <v>65.257525100774245</v>
      </c>
      <c r="O23">
        <f t="shared" ref="O23:O24" si="13">N23/SUM(N$22:N$24)</f>
        <v>1.0031234198429791E-9</v>
      </c>
      <c r="P23" s="1" t="s">
        <v>27</v>
      </c>
      <c r="Q23" s="11">
        <f>SQRT(EXP(Q22^2)-1)</f>
        <v>0.19387147134337249</v>
      </c>
      <c r="R23" s="11">
        <f t="shared" ref="R23:T23" si="14">SQRT(EXP(R22^2)-1)</f>
        <v>44.186607915670514</v>
      </c>
      <c r="S23" s="11">
        <f t="shared" si="14"/>
        <v>1.478874116887074E-2</v>
      </c>
      <c r="T23" s="86">
        <f t="shared" si="14"/>
        <v>3.3331479811199113E-4</v>
      </c>
    </row>
    <row r="24" spans="1:20" ht="17" thickBot="1" x14ac:dyDescent="0.25">
      <c r="A24" s="47">
        <v>2012</v>
      </c>
      <c r="B24" s="47" t="s">
        <v>13</v>
      </c>
      <c r="C24" s="47" t="s">
        <v>64</v>
      </c>
      <c r="D24" s="47">
        <v>1.1153921</v>
      </c>
      <c r="E24" s="47">
        <v>-0.93272390000000005</v>
      </c>
      <c r="F24" s="47">
        <v>2.8723784000000001</v>
      </c>
      <c r="G24" s="47"/>
      <c r="H24" s="48">
        <v>2.51781E-9</v>
      </c>
      <c r="I24" s="6"/>
      <c r="J24" s="4"/>
      <c r="K24" s="4">
        <f>-2*LN(H24/L24) +2*M24</f>
        <v>49.796977299102082</v>
      </c>
      <c r="L24">
        <v>3</v>
      </c>
      <c r="M24">
        <v>4</v>
      </c>
      <c r="N24">
        <f>1/EXP(-0.5*K24)</f>
        <v>65054332971.682732</v>
      </c>
      <c r="O24">
        <f t="shared" si="13"/>
        <v>0.99999999793715755</v>
      </c>
      <c r="P24" s="1"/>
      <c r="Q24" s="4"/>
      <c r="R24" s="4"/>
      <c r="S24" s="4"/>
      <c r="T24" s="4"/>
    </row>
    <row r="25" spans="1:20" ht="17" thickTop="1" x14ac:dyDescent="0.2">
      <c r="A25">
        <v>2012</v>
      </c>
      <c r="B25" t="s">
        <v>13</v>
      </c>
      <c r="C25" t="s">
        <v>66</v>
      </c>
      <c r="D25">
        <v>0.88256206999999998</v>
      </c>
      <c r="E25">
        <v>-0.91492974999999999</v>
      </c>
      <c r="F25">
        <v>2.2711224099999998</v>
      </c>
      <c r="H25" s="2">
        <v>2.0746294000000001E-14</v>
      </c>
      <c r="I25" s="6"/>
      <c r="P25" s="1"/>
      <c r="Q25" s="4"/>
      <c r="R25" s="4"/>
      <c r="S25" s="4"/>
      <c r="T25" s="4"/>
    </row>
    <row r="26" spans="1:20" x14ac:dyDescent="0.2">
      <c r="I26" s="6"/>
      <c r="P26" s="1"/>
      <c r="Q26" s="20"/>
      <c r="R26" s="20"/>
      <c r="S26" s="20"/>
      <c r="T26" s="20"/>
    </row>
    <row r="27" spans="1:20" x14ac:dyDescent="0.2">
      <c r="A27">
        <v>2012</v>
      </c>
      <c r="B27" t="s">
        <v>14</v>
      </c>
      <c r="C27" t="s">
        <v>8</v>
      </c>
      <c r="D27" s="5">
        <v>-3.7189065000000001</v>
      </c>
      <c r="E27" s="5">
        <v>2.2286728</v>
      </c>
      <c r="F27">
        <v>-1.7467661999999999</v>
      </c>
      <c r="G27">
        <v>0.20027919999999999</v>
      </c>
      <c r="H27" s="2">
        <v>1.465811E-3</v>
      </c>
      <c r="I27" s="6">
        <v>0.56303499999999995</v>
      </c>
      <c r="K27" s="4">
        <f>-2*LN(H27/L27) +2*M27</f>
        <v>27.445142366804927</v>
      </c>
      <c r="L27">
        <v>9</v>
      </c>
      <c r="M27">
        <v>5</v>
      </c>
      <c r="N27">
        <f>1/EXP(-0.5*K27)</f>
        <v>911248.74347592529</v>
      </c>
      <c r="O27">
        <f>N27/SUM(N$27:N$29)</f>
        <v>1.7473852735546369E-8</v>
      </c>
      <c r="P27" s="1"/>
      <c r="Q27" s="40"/>
      <c r="R27" s="39"/>
      <c r="S27" s="39"/>
      <c r="T27" s="39"/>
    </row>
    <row r="28" spans="1:20" x14ac:dyDescent="0.2">
      <c r="A28">
        <v>2012</v>
      </c>
      <c r="B28" t="s">
        <v>14</v>
      </c>
      <c r="C28" t="s">
        <v>30</v>
      </c>
      <c r="D28">
        <v>-3.8738716000000002</v>
      </c>
      <c r="E28">
        <v>5.3285885999999998</v>
      </c>
      <c r="F28">
        <v>-1.7376685000000001</v>
      </c>
      <c r="G28">
        <v>0.20063329999999999</v>
      </c>
      <c r="H28" s="2">
        <v>1.0515780000000001E-3</v>
      </c>
      <c r="I28" s="6"/>
      <c r="K28" s="4">
        <f>-2*LN(H28/L28) +2*M28</f>
        <v>28.109375926331392</v>
      </c>
      <c r="L28">
        <v>9</v>
      </c>
      <c r="M28">
        <v>5</v>
      </c>
      <c r="N28">
        <f>1/EXP(-0.5*K28)</f>
        <v>1270203.8573678692</v>
      </c>
      <c r="O28">
        <f t="shared" ref="O28:O29" si="15">N28/SUM(N$27:N$29)</f>
        <v>2.4357076272177575E-8</v>
      </c>
      <c r="Q28" s="40"/>
    </row>
    <row r="29" spans="1:20" ht="17" thickBot="1" x14ac:dyDescent="0.25">
      <c r="A29" s="47">
        <v>2012</v>
      </c>
      <c r="B29" s="47" t="s">
        <v>14</v>
      </c>
      <c r="C29" s="47" t="s">
        <v>64</v>
      </c>
      <c r="D29" s="47">
        <v>-4.6209689999999997</v>
      </c>
      <c r="E29" s="47">
        <v>4.5872719999999996</v>
      </c>
      <c r="F29" s="47">
        <v>-1.814694</v>
      </c>
      <c r="G29" s="47"/>
      <c r="H29" s="48">
        <v>3.1408770000000001E-12</v>
      </c>
      <c r="I29" s="6"/>
      <c r="K29" s="4">
        <f>-2*LN(H29/L29) +2*M29</f>
        <v>63.17026268862049</v>
      </c>
      <c r="L29">
        <v>3</v>
      </c>
      <c r="M29">
        <v>4</v>
      </c>
      <c r="N29">
        <f>1/EXP(-0.5*K29)</f>
        <v>52149272352732.297</v>
      </c>
      <c r="O29">
        <f t="shared" si="15"/>
        <v>0.99999995816907095</v>
      </c>
      <c r="P29" s="40"/>
      <c r="Q29" s="40"/>
    </row>
    <row r="30" spans="1:20" ht="17" thickTop="1" x14ac:dyDescent="0.2">
      <c r="A30">
        <v>2012</v>
      </c>
      <c r="B30" t="s">
        <v>14</v>
      </c>
      <c r="C30" t="s">
        <v>66</v>
      </c>
      <c r="D30">
        <v>-5.1325228999999997</v>
      </c>
      <c r="E30">
        <v>5.1392398999999997</v>
      </c>
      <c r="F30">
        <v>-2.4225086999999998</v>
      </c>
      <c r="H30" s="2">
        <v>2.2023787999999999E-23</v>
      </c>
      <c r="I30" s="6"/>
      <c r="P30" s="40"/>
      <c r="Q30" s="40"/>
    </row>
    <row r="31" spans="1:20" x14ac:dyDescent="0.2">
      <c r="I31" s="6"/>
      <c r="P31" s="40"/>
      <c r="Q31" s="40"/>
    </row>
    <row r="32" spans="1:20" x14ac:dyDescent="0.2">
      <c r="A32">
        <v>2012</v>
      </c>
      <c r="B32" t="s">
        <v>23</v>
      </c>
      <c r="C32" t="s">
        <v>35</v>
      </c>
      <c r="D32" s="5">
        <v>0.44675229999999999</v>
      </c>
      <c r="E32" s="5">
        <v>2.843496</v>
      </c>
      <c r="F32" s="5">
        <v>-0.1879719</v>
      </c>
      <c r="G32" s="5"/>
      <c r="H32" s="5">
        <v>8.5195170000000005</v>
      </c>
      <c r="I32" s="6"/>
      <c r="K32" s="4">
        <f>-2*LN(H32/L32) +2*M32</f>
        <v>5.9125052791493538</v>
      </c>
      <c r="L32">
        <v>3</v>
      </c>
      <c r="M32">
        <v>4</v>
      </c>
      <c r="N32">
        <f t="shared" ref="N32:N34" si="16">1/EXP(-0.5*K32)</f>
        <v>19.225790628674453</v>
      </c>
      <c r="O32">
        <f>N32/SUM(N$32:$N$34)</f>
        <v>0.36299242790423625</v>
      </c>
      <c r="P32" s="40"/>
      <c r="Q32" s="40"/>
    </row>
    <row r="33" spans="1:20" x14ac:dyDescent="0.2">
      <c r="A33">
        <v>2012</v>
      </c>
      <c r="B33" t="s">
        <v>23</v>
      </c>
      <c r="C33" t="s">
        <v>34</v>
      </c>
      <c r="D33" s="5">
        <v>-1.9506384999999999</v>
      </c>
      <c r="E33" s="5">
        <v>-7.2665439999999997</v>
      </c>
      <c r="F33" s="5">
        <v>-3.9060161999999998</v>
      </c>
      <c r="G33" s="5"/>
      <c r="H33" s="5">
        <v>10.10047</v>
      </c>
      <c r="I33" s="6" t="s">
        <v>80</v>
      </c>
      <c r="K33" s="4">
        <f>-2*LN(H33/L33) +2*M33</f>
        <v>5.5720606625002684</v>
      </c>
      <c r="L33">
        <v>3</v>
      </c>
      <c r="M33">
        <v>4</v>
      </c>
      <c r="N33">
        <f t="shared" si="16"/>
        <v>16.216517657042964</v>
      </c>
      <c r="O33">
        <f>N33/SUM(N$32:$N$34)</f>
        <v>0.3061758671033542</v>
      </c>
      <c r="P33" s="40"/>
      <c r="Q33" s="40"/>
    </row>
    <row r="34" spans="1:20" ht="17" thickBot="1" x14ac:dyDescent="0.25">
      <c r="A34" s="47">
        <v>2012</v>
      </c>
      <c r="B34" s="47" t="s">
        <v>23</v>
      </c>
      <c r="C34" s="47" t="s">
        <v>40</v>
      </c>
      <c r="D34" s="85">
        <v>-0.44517089999999998</v>
      </c>
      <c r="E34" s="85">
        <v>-8</v>
      </c>
      <c r="F34" s="85">
        <v>3</v>
      </c>
      <c r="G34" s="85"/>
      <c r="H34" s="85">
        <v>9.3477139999999999</v>
      </c>
      <c r="I34" s="6"/>
      <c r="K34" s="4">
        <f>-2*LN(H34/L34) +2*M34</f>
        <v>5.7269609344783206</v>
      </c>
      <c r="L34">
        <v>3</v>
      </c>
      <c r="M34">
        <v>4</v>
      </c>
      <c r="N34">
        <f t="shared" si="16"/>
        <v>17.522407093267162</v>
      </c>
      <c r="O34">
        <f>N34/SUM(N$32:$N$34)</f>
        <v>0.33083170499240955</v>
      </c>
      <c r="P34" s="40"/>
      <c r="Q34" s="40"/>
    </row>
    <row r="35" spans="1:20" ht="17" thickTop="1" x14ac:dyDescent="0.2">
      <c r="A35">
        <v>2012</v>
      </c>
      <c r="B35" t="s">
        <v>23</v>
      </c>
      <c r="C35" t="s">
        <v>66</v>
      </c>
      <c r="D35">
        <v>6.5670202999999996E-2</v>
      </c>
      <c r="E35">
        <v>-1.126704438</v>
      </c>
      <c r="F35">
        <v>2.3651648989999998</v>
      </c>
      <c r="H35" s="2">
        <v>9.7020163999999997E-16</v>
      </c>
      <c r="K35" s="4"/>
      <c r="P35" s="40"/>
      <c r="Q35" s="40"/>
    </row>
    <row r="36" spans="1:20" x14ac:dyDescent="0.2">
      <c r="D36" s="39"/>
      <c r="E36" s="39"/>
      <c r="F36" s="39"/>
      <c r="K36" s="4"/>
      <c r="P36" s="40"/>
      <c r="Q36" s="40"/>
    </row>
    <row r="37" spans="1:20" x14ac:dyDescent="0.2">
      <c r="A37">
        <v>2012</v>
      </c>
      <c r="B37" t="s">
        <v>24</v>
      </c>
      <c r="C37" t="s">
        <v>35</v>
      </c>
      <c r="D37" s="5">
        <v>-3.4717250000000002</v>
      </c>
      <c r="E37" s="5">
        <v>-2.6315029999999999</v>
      </c>
      <c r="F37" s="5">
        <v>-1.2237556000000001</v>
      </c>
      <c r="G37" s="5"/>
      <c r="H37" s="5">
        <v>8.5183040000000005</v>
      </c>
      <c r="K37" s="4">
        <f>-2*LN(H37/L37) +2*M37</f>
        <v>5.9127900573500529</v>
      </c>
      <c r="L37">
        <v>3</v>
      </c>
      <c r="M37">
        <v>4</v>
      </c>
      <c r="N37">
        <f t="shared" ref="N37:N39" si="17">1/EXP(-0.5*K37)</f>
        <v>19.22852836661297</v>
      </c>
      <c r="O37">
        <f>N37/SUM(N$37:$N$39)</f>
        <v>0.3344723073524255</v>
      </c>
      <c r="P37" s="40"/>
      <c r="Q37" s="40"/>
      <c r="R37" s="39"/>
      <c r="S37" s="39"/>
      <c r="T37" s="39"/>
    </row>
    <row r="38" spans="1:20" x14ac:dyDescent="0.2">
      <c r="A38">
        <v>2012</v>
      </c>
      <c r="B38" t="s">
        <v>24</v>
      </c>
      <c r="C38" t="s">
        <v>34</v>
      </c>
      <c r="D38" s="5">
        <v>-6.544422</v>
      </c>
      <c r="E38" s="5">
        <v>-4.2820109999999998</v>
      </c>
      <c r="F38" s="5">
        <v>-0.43057889999999999</v>
      </c>
      <c r="G38" s="5"/>
      <c r="H38" s="5">
        <v>8.5798039999999993</v>
      </c>
      <c r="K38" s="4">
        <f>-2*LN(H38/L38) +2*M38</f>
        <v>5.8984024385040135</v>
      </c>
      <c r="L38">
        <v>3</v>
      </c>
      <c r="M38">
        <v>4</v>
      </c>
      <c r="N38">
        <f t="shared" si="17"/>
        <v>19.090698353882296</v>
      </c>
      <c r="O38">
        <f>N38/SUM(N$37:$N$39)</f>
        <v>0.33207481122055882</v>
      </c>
    </row>
    <row r="39" spans="1:20" ht="17" thickBot="1" x14ac:dyDescent="0.25">
      <c r="A39" s="47">
        <v>2012</v>
      </c>
      <c r="B39" s="47" t="s">
        <v>24</v>
      </c>
      <c r="C39" s="47" t="s">
        <v>40</v>
      </c>
      <c r="D39" s="85">
        <v>-4.1189270000000002</v>
      </c>
      <c r="E39" s="85">
        <v>-8</v>
      </c>
      <c r="F39" s="85">
        <v>-4</v>
      </c>
      <c r="G39" s="85"/>
      <c r="H39" s="85">
        <v>8.5443460000000009</v>
      </c>
      <c r="K39" s="4">
        <f>-2*LN(H39/L39) +2*M39</f>
        <v>5.9066850220310805</v>
      </c>
      <c r="L39">
        <v>3</v>
      </c>
      <c r="M39">
        <v>4</v>
      </c>
      <c r="N39">
        <f t="shared" si="17"/>
        <v>19.169922437531522</v>
      </c>
      <c r="O39">
        <f>N39/SUM(N$37:$N$39)</f>
        <v>0.33345288142701562</v>
      </c>
    </row>
    <row r="40" spans="1:20" ht="17" thickTop="1" x14ac:dyDescent="0.2">
      <c r="A40">
        <v>2012</v>
      </c>
      <c r="B40" t="s">
        <v>23</v>
      </c>
      <c r="C40" t="s">
        <v>66</v>
      </c>
      <c r="D40" s="5">
        <v>-3.79926195</v>
      </c>
      <c r="E40" s="5">
        <v>0.33081337</v>
      </c>
      <c r="F40" s="5">
        <v>-2.11407349</v>
      </c>
      <c r="G40" s="5"/>
      <c r="H40" s="5">
        <v>6.3581834000000001E-19</v>
      </c>
      <c r="K40" s="4"/>
    </row>
    <row r="41" spans="1:20" x14ac:dyDescent="0.2">
      <c r="D41" s="39"/>
      <c r="E41" s="39"/>
      <c r="F41" s="39"/>
      <c r="K41" s="4"/>
    </row>
    <row r="42" spans="1:20" x14ac:dyDescent="0.2">
      <c r="A42">
        <v>2012</v>
      </c>
      <c r="B42" t="s">
        <v>33</v>
      </c>
      <c r="C42" t="s">
        <v>35</v>
      </c>
      <c r="D42" s="5">
        <v>-3.8631639999999998</v>
      </c>
      <c r="E42" s="5">
        <v>4.0530999999999997</v>
      </c>
      <c r="F42" s="5">
        <v>-2.3224619999999998</v>
      </c>
      <c r="G42" s="5"/>
      <c r="H42" s="5">
        <v>8.5182950000000002</v>
      </c>
      <c r="K42" s="4">
        <f>-2*LN(H42/L42) +2*M42</f>
        <v>5.9127921704478599</v>
      </c>
      <c r="L42">
        <v>3</v>
      </c>
      <c r="M42">
        <v>4</v>
      </c>
      <c r="N42">
        <f>1/EXP(-0.5*K42)</f>
        <v>19.228548682504268</v>
      </c>
      <c r="O42">
        <f>N42/SUM(N$42:N$44)</f>
        <v>0.33363136683914413</v>
      </c>
      <c r="T42" s="4"/>
    </row>
    <row r="43" spans="1:20" x14ac:dyDescent="0.2">
      <c r="A43">
        <v>2012</v>
      </c>
      <c r="B43" t="s">
        <v>33</v>
      </c>
      <c r="C43" t="s">
        <v>34</v>
      </c>
      <c r="D43" s="5">
        <v>-4.8451930000000001</v>
      </c>
      <c r="E43" s="5">
        <v>6.8307710000000004</v>
      </c>
      <c r="F43" s="5">
        <v>-3.668123</v>
      </c>
      <c r="G43" s="5"/>
      <c r="H43" s="5">
        <v>8.5289380000000001</v>
      </c>
      <c r="K43" s="4">
        <f t="shared" ref="K43:K44" si="18">-2*LN(H43/L43) +2*M43</f>
        <v>5.9102948733480165</v>
      </c>
      <c r="L43">
        <v>3</v>
      </c>
      <c r="M43">
        <v>4</v>
      </c>
      <c r="N43">
        <f t="shared" ref="N43:N44" si="19">1/EXP(-0.5*K43)</f>
        <v>19.204553966675881</v>
      </c>
      <c r="O43">
        <f>N43/SUM(N$42:N$44)</f>
        <v>0.33321503849471606</v>
      </c>
      <c r="Q43" t="s">
        <v>0</v>
      </c>
      <c r="R43" t="s">
        <v>1</v>
      </c>
      <c r="S43" t="s">
        <v>49</v>
      </c>
    </row>
    <row r="44" spans="1:20" ht="17" thickBot="1" x14ac:dyDescent="0.25">
      <c r="A44" s="47">
        <v>2012</v>
      </c>
      <c r="B44" s="47" t="s">
        <v>33</v>
      </c>
      <c r="C44" s="47" t="s">
        <v>40</v>
      </c>
      <c r="D44" s="85">
        <v>-4.5365120000000001</v>
      </c>
      <c r="E44" s="85">
        <v>-8</v>
      </c>
      <c r="F44" s="85">
        <v>-4</v>
      </c>
      <c r="G44" s="85"/>
      <c r="H44" s="85">
        <v>8.5305110000000006</v>
      </c>
      <c r="K44" s="4">
        <f t="shared" si="18"/>
        <v>5.9099260454909253</v>
      </c>
      <c r="L44">
        <v>3</v>
      </c>
      <c r="M44">
        <v>4</v>
      </c>
      <c r="N44">
        <f t="shared" si="19"/>
        <v>19.201012705971856</v>
      </c>
      <c r="O44">
        <f>N44/SUM(N$42:N$44)</f>
        <v>0.33315359466613981</v>
      </c>
      <c r="Q44" s="25" t="s">
        <v>13</v>
      </c>
      <c r="R44" s="26"/>
      <c r="S44" s="26"/>
    </row>
    <row r="45" spans="1:20" ht="17" thickTop="1" x14ac:dyDescent="0.2">
      <c r="A45" s="10">
        <v>2012</v>
      </c>
      <c r="B45" t="s">
        <v>23</v>
      </c>
      <c r="C45" t="s">
        <v>66</v>
      </c>
      <c r="D45" s="5">
        <v>-4.1967020000000002</v>
      </c>
      <c r="E45" s="5">
        <v>2.4598958</v>
      </c>
      <c r="F45" s="5">
        <v>-2.3506909999999999</v>
      </c>
      <c r="G45" s="5"/>
      <c r="H45" s="5">
        <v>2.9806475E-20</v>
      </c>
      <c r="Q45" s="25">
        <f>$O22*D22+$O23*D23+$O24*D24</f>
        <v>1.1153920973258729</v>
      </c>
      <c r="R45" s="26">
        <f>$O22*E22+$O23*E23+$O24*E24</f>
        <v>-0.93272390050021126</v>
      </c>
      <c r="S45" s="26">
        <f>$O22*F22+$O23*F23+$O24*F24</f>
        <v>2.8723783998726131</v>
      </c>
    </row>
    <row r="46" spans="1:20" x14ac:dyDescent="0.2">
      <c r="A46" s="10"/>
      <c r="D46" s="4"/>
      <c r="E46" s="4"/>
      <c r="F46" s="4"/>
      <c r="G46" s="4"/>
      <c r="Q46" s="25" t="s">
        <v>14</v>
      </c>
      <c r="R46" s="26"/>
      <c r="S46" s="26"/>
    </row>
    <row r="47" spans="1:20" ht="17" thickBot="1" x14ac:dyDescent="0.25">
      <c r="A47" s="10">
        <v>2012</v>
      </c>
      <c r="C47" t="s">
        <v>86</v>
      </c>
      <c r="G47" s="4" t="s">
        <v>43</v>
      </c>
      <c r="Q47" s="25">
        <f>$O27*D27+$O28*D28+$O29*D29</f>
        <v>-4.6209689660403841</v>
      </c>
      <c r="R47" s="26">
        <f>$O27*E27+$O28*E28+$O29*E29</f>
        <v>4.587271976842489</v>
      </c>
      <c r="S47" s="26">
        <f>$O27*F27+$O28*F28+$O29*F29</f>
        <v>-1.8146939969369236</v>
      </c>
      <c r="T47" s="4"/>
    </row>
    <row r="48" spans="1:20" x14ac:dyDescent="0.2">
      <c r="A48" s="10">
        <v>2012</v>
      </c>
      <c r="C48" s="32" t="s">
        <v>22</v>
      </c>
      <c r="D48" s="33">
        <v>1.1153920973258729</v>
      </c>
      <c r="E48" s="33">
        <v>-0.93272390050021126</v>
      </c>
      <c r="F48" s="33">
        <v>2.8723783998726131</v>
      </c>
      <c r="G48" s="21"/>
      <c r="H48" s="35">
        <f t="shared" ref="H48:J52" si="20">EXP(D48)</f>
        <v>3.0507641411622322</v>
      </c>
      <c r="I48" s="35">
        <f t="shared" si="20"/>
        <v>0.39348044771650253</v>
      </c>
      <c r="J48" s="99">
        <f t="shared" si="20"/>
        <v>17.679016005667393</v>
      </c>
      <c r="Q48" s="25" t="s">
        <v>46</v>
      </c>
      <c r="R48" s="26"/>
      <c r="S48" s="26"/>
    </row>
    <row r="49" spans="1:20" x14ac:dyDescent="0.2">
      <c r="A49" s="10">
        <v>2012</v>
      </c>
      <c r="C49" s="22" t="s">
        <v>23</v>
      </c>
      <c r="D49" s="18">
        <v>-0.58234737995388985</v>
      </c>
      <c r="E49" s="18">
        <v>-3.8393265332079682</v>
      </c>
      <c r="F49" s="18">
        <v>-0.27166515833629201</v>
      </c>
      <c r="G49" s="13"/>
      <c r="H49" s="36">
        <f t="shared" si="20"/>
        <v>0.5585856137311479</v>
      </c>
      <c r="I49" s="36">
        <f t="shared" si="20"/>
        <v>2.1508081447223677E-2</v>
      </c>
      <c r="J49" s="100">
        <f t="shared" si="20"/>
        <v>0.76210940435203722</v>
      </c>
      <c r="Q49" s="26">
        <f>$O32*D32+$O33*D33+$O34*D34</f>
        <v>-0.58234737995388985</v>
      </c>
      <c r="R49" s="26">
        <f>$O32*E32+$O33*E33+$O34*E34</f>
        <v>-3.8393265332079682</v>
      </c>
      <c r="S49" s="26">
        <f>$O32*F32+$O33*F33+$O34*F34</f>
        <v>-0.27166515833629201</v>
      </c>
    </row>
    <row r="50" spans="1:20" x14ac:dyDescent="0.2">
      <c r="A50" s="10">
        <v>2012</v>
      </c>
      <c r="C50" s="22" t="s">
        <v>24</v>
      </c>
      <c r="D50" s="34">
        <v>-4.7079016479783053</v>
      </c>
      <c r="E50" s="34">
        <v>-4.9697359261003111</v>
      </c>
      <c r="F50" s="34">
        <v>-1.8861082918085703</v>
      </c>
      <c r="H50" s="36">
        <f t="shared" si="20"/>
        <v>9.023692613938504E-3</v>
      </c>
      <c r="I50" s="36">
        <f t="shared" si="20"/>
        <v>6.9449817810353755E-3</v>
      </c>
      <c r="J50" s="100">
        <f t="shared" si="20"/>
        <v>0.15166088173875505</v>
      </c>
      <c r="Q50" s="25" t="s">
        <v>47</v>
      </c>
      <c r="R50" s="27"/>
      <c r="S50" s="27"/>
    </row>
    <row r="51" spans="1:20" x14ac:dyDescent="0.2">
      <c r="A51" s="10">
        <v>2012</v>
      </c>
      <c r="C51" s="22" t="s">
        <v>25</v>
      </c>
      <c r="D51" s="18">
        <v>-4.4147191376991834</v>
      </c>
      <c r="E51" s="18">
        <v>0.96312815732020685</v>
      </c>
      <c r="F51" s="18">
        <v>-3.3297342968048849</v>
      </c>
      <c r="H51" s="36">
        <f t="shared" si="20"/>
        <v>1.2097951506452591E-2</v>
      </c>
      <c r="I51" s="36">
        <f t="shared" si="20"/>
        <v>2.6198790624049559</v>
      </c>
      <c r="J51" s="100">
        <f t="shared" si="20"/>
        <v>3.5802616673610954E-2</v>
      </c>
      <c r="Q51" s="26">
        <f>$O37*D37+ $O38*D38+$O39*D39</f>
        <v>-4.7079016479783053</v>
      </c>
      <c r="R51" s="26">
        <f t="shared" ref="R51:S51" si="21">$O37*E37+ $O38*E38+$O39*E39</f>
        <v>-4.9697359261003111</v>
      </c>
      <c r="S51" s="26">
        <f t="shared" si="21"/>
        <v>-1.8861082918085703</v>
      </c>
    </row>
    <row r="52" spans="1:20" x14ac:dyDescent="0.2">
      <c r="A52" s="10">
        <v>2012</v>
      </c>
      <c r="C52" s="22" t="s">
        <v>26</v>
      </c>
      <c r="D52" s="18">
        <v>-4.6209689660403841</v>
      </c>
      <c r="E52" s="18">
        <v>4.587271976842489</v>
      </c>
      <c r="F52" s="18">
        <v>-1.8146939969369236</v>
      </c>
      <c r="H52" s="36">
        <f t="shared" si="20"/>
        <v>9.843253660278958E-3</v>
      </c>
      <c r="I52" s="36">
        <f t="shared" si="20"/>
        <v>98.226101245738406</v>
      </c>
      <c r="J52" s="100">
        <f t="shared" si="20"/>
        <v>0.16288774491362484</v>
      </c>
      <c r="Q52" s="25" t="s">
        <v>48</v>
      </c>
      <c r="R52" s="27"/>
      <c r="S52" s="27"/>
    </row>
    <row r="53" spans="1:20" ht="17" thickBot="1" x14ac:dyDescent="0.25">
      <c r="A53" s="10">
        <v>2012</v>
      </c>
      <c r="C53" s="22"/>
      <c r="D53" s="17"/>
      <c r="E53" s="17"/>
      <c r="F53" s="17"/>
      <c r="H53" s="37"/>
      <c r="I53" s="37"/>
      <c r="J53" s="101"/>
      <c r="Q53" s="28">
        <f>$O42*D42+$O43*D43+$O44*D44</f>
        <v>-4.4147191376991834</v>
      </c>
      <c r="R53" s="28">
        <f>$O42*E42+$O43*E43+$O44*E44</f>
        <v>0.96312815732020685</v>
      </c>
      <c r="S53" s="28">
        <f>$O42*F42+$O43*F43+$O44*F44</f>
        <v>-3.3297342968048849</v>
      </c>
      <c r="T53" s="4"/>
    </row>
    <row r="54" spans="1:20" x14ac:dyDescent="0.2">
      <c r="A54" s="10">
        <v>2012</v>
      </c>
      <c r="C54" s="22" t="s">
        <v>5</v>
      </c>
      <c r="D54" s="18">
        <f>AVERAGE(D48:D52)</f>
        <v>-2.6421090068691782</v>
      </c>
      <c r="E54" s="18">
        <f t="shared" ref="E54:F54" si="22">AVERAGE(E48:E52)</f>
        <v>-0.83827724512915902</v>
      </c>
      <c r="F54" s="18">
        <f t="shared" si="22"/>
        <v>-0.88596466880281155</v>
      </c>
      <c r="G54" t="s">
        <v>41</v>
      </c>
      <c r="H54" s="36">
        <f>AVERAGE(H48:H52)</f>
        <v>0.72806293053481008</v>
      </c>
      <c r="I54" s="36">
        <f t="shared" ref="I54:J54" si="23">AVERAGE(I48:I52)</f>
        <v>20.253582763817626</v>
      </c>
      <c r="J54" s="100">
        <f t="shared" si="23"/>
        <v>3.7582953306690845</v>
      </c>
    </row>
    <row r="55" spans="1:20" x14ac:dyDescent="0.2">
      <c r="A55" s="10">
        <v>2012</v>
      </c>
      <c r="C55" s="22" t="s">
        <v>6</v>
      </c>
      <c r="D55" s="18">
        <f>STDEV(D48:D52)</f>
        <v>2.7242872993561358</v>
      </c>
      <c r="E55" s="18">
        <f t="shared" ref="E55:F55" si="24">STDEV(E48:E52)</f>
        <v>3.8329431777934015</v>
      </c>
      <c r="F55" s="18">
        <f t="shared" si="24"/>
        <v>2.3631198624245098</v>
      </c>
      <c r="G55" t="s">
        <v>42</v>
      </c>
      <c r="H55" s="36">
        <f>STDEV(H48:H52)</f>
        <v>1.3199551371046405</v>
      </c>
      <c r="I55" s="36">
        <f t="shared" ref="I55:J55" si="25">STDEV(I48:I52)</f>
        <v>43.601456386452</v>
      </c>
      <c r="J55" s="100">
        <f t="shared" si="25"/>
        <v>7.7870937129659286</v>
      </c>
      <c r="Q55" s="4"/>
      <c r="R55" s="4"/>
      <c r="S55" s="4"/>
    </row>
    <row r="56" spans="1:20" ht="17" thickBot="1" x14ac:dyDescent="0.25">
      <c r="A56">
        <v>2012</v>
      </c>
      <c r="C56" s="23" t="s">
        <v>27</v>
      </c>
      <c r="D56" s="19">
        <f>SQRT(EXP(D55^2)-1)</f>
        <v>40.877161226700338</v>
      </c>
      <c r="E56" s="19">
        <f t="shared" ref="E56:F56" si="26">SQRT(EXP(E55^2)-1)</f>
        <v>1549.560302497852</v>
      </c>
      <c r="F56" s="19">
        <f t="shared" si="26"/>
        <v>16.285678197243975</v>
      </c>
      <c r="G56" s="15" t="s">
        <v>27</v>
      </c>
      <c r="H56" s="38">
        <f>H55/H54</f>
        <v>1.8129684698203858</v>
      </c>
      <c r="I56" s="38">
        <f t="shared" ref="I56:J56" si="27">I55/I54</f>
        <v>2.1527774564579558</v>
      </c>
      <c r="J56" s="102">
        <f t="shared" si="27"/>
        <v>2.0719749322040646</v>
      </c>
    </row>
    <row r="58" spans="1:20" ht="17" thickBot="1" x14ac:dyDescent="0.25">
      <c r="C58" t="s">
        <v>84</v>
      </c>
      <c r="G58" s="4" t="s">
        <v>43</v>
      </c>
      <c r="N58" t="s">
        <v>71</v>
      </c>
      <c r="O58" t="s">
        <v>72</v>
      </c>
      <c r="P58" t="s">
        <v>76</v>
      </c>
      <c r="Q58" t="s">
        <v>77</v>
      </c>
    </row>
    <row r="59" spans="1:20" x14ac:dyDescent="0.2">
      <c r="C59" s="32" t="s">
        <v>22</v>
      </c>
      <c r="D59" s="33">
        <v>0.88256206999999998</v>
      </c>
      <c r="E59" s="33">
        <v>-0.91492974999999999</v>
      </c>
      <c r="F59" s="33">
        <v>2.2711224099999998</v>
      </c>
      <c r="G59" s="97">
        <f>H25</f>
        <v>2.0746294000000001E-14</v>
      </c>
      <c r="H59" s="35">
        <f t="shared" ref="H59:J63" si="28">EXP(D59)</f>
        <v>2.4170845198072541</v>
      </c>
      <c r="I59" s="35">
        <f t="shared" si="28"/>
        <v>0.40054476337211214</v>
      </c>
      <c r="J59" s="99">
        <f t="shared" si="28"/>
        <v>9.6902711696972812</v>
      </c>
      <c r="N59" s="71">
        <v>12.052</v>
      </c>
      <c r="O59" s="64">
        <v>30054.536</v>
      </c>
      <c r="P59">
        <v>0.314</v>
      </c>
      <c r="Q59" s="43">
        <f>(O59/701.7-P59*24)*701.7</f>
        <v>24766.524799999999</v>
      </c>
    </row>
    <row r="60" spans="1:20" x14ac:dyDescent="0.2">
      <c r="C60" s="22" t="s">
        <v>23</v>
      </c>
      <c r="D60" s="18">
        <v>6.5670202999999996E-2</v>
      </c>
      <c r="E60" s="18">
        <v>-1.126704438</v>
      </c>
      <c r="F60" s="18">
        <v>2.3651648989999998</v>
      </c>
      <c r="G60" s="98">
        <f>H35</f>
        <v>9.7020163999999997E-16</v>
      </c>
      <c r="H60" s="36">
        <f t="shared" si="28"/>
        <v>1.0678744772863726</v>
      </c>
      <c r="I60" s="36">
        <f t="shared" si="28"/>
        <v>0.32409958866376637</v>
      </c>
      <c r="J60" s="100">
        <f t="shared" si="28"/>
        <v>10.645794153589581</v>
      </c>
      <c r="N60" s="30">
        <v>13.912000000000001</v>
      </c>
      <c r="O60" s="65">
        <v>18033.047999999999</v>
      </c>
      <c r="P60">
        <v>0.16700000000000001</v>
      </c>
      <c r="Q60" s="44">
        <f t="shared" ref="Q60:Q63" si="29">(O60/701.7-P60*24)*701.7</f>
        <v>15220.634400000001</v>
      </c>
    </row>
    <row r="61" spans="1:20" x14ac:dyDescent="0.2">
      <c r="C61" s="22" t="s">
        <v>24</v>
      </c>
      <c r="D61" s="34">
        <v>-3.79926195</v>
      </c>
      <c r="E61" s="34">
        <v>0.33081337</v>
      </c>
      <c r="F61" s="34">
        <v>-2.11407349</v>
      </c>
      <c r="G61" s="2">
        <f>H40</f>
        <v>6.3581834000000001E-19</v>
      </c>
      <c r="H61" s="36">
        <f t="shared" si="28"/>
        <v>2.2387288698712107E-2</v>
      </c>
      <c r="I61" s="36">
        <f t="shared" si="28"/>
        <v>1.39209996044712</v>
      </c>
      <c r="J61" s="100">
        <f t="shared" si="28"/>
        <v>0.12074510929531782</v>
      </c>
      <c r="N61" s="30">
        <v>14.371</v>
      </c>
      <c r="O61" s="65">
        <v>3173.6619999999998</v>
      </c>
      <c r="P61">
        <v>0.16600000000000001</v>
      </c>
      <c r="Q61" s="44">
        <f t="shared" si="29"/>
        <v>378.08919999999989</v>
      </c>
    </row>
    <row r="62" spans="1:20" x14ac:dyDescent="0.2">
      <c r="C62" s="22" t="s">
        <v>25</v>
      </c>
      <c r="D62" s="18">
        <v>-4.1967020000000002</v>
      </c>
      <c r="E62" s="18">
        <v>2.4598958</v>
      </c>
      <c r="F62" s="18">
        <v>-2.3506909999999999</v>
      </c>
      <c r="G62" s="2">
        <f>H45</f>
        <v>2.9806475E-20</v>
      </c>
      <c r="H62" s="36">
        <f t="shared" si="28"/>
        <v>1.5045113874533384E-2</v>
      </c>
      <c r="I62" s="36">
        <f t="shared" si="28"/>
        <v>11.703591962159496</v>
      </c>
      <c r="J62" s="100">
        <f t="shared" si="28"/>
        <v>9.5303284887696724E-2</v>
      </c>
      <c r="N62" s="30">
        <v>13.268000000000001</v>
      </c>
      <c r="O62" s="65">
        <v>2670.9490000000001</v>
      </c>
      <c r="P62">
        <v>0.14899999999999999</v>
      </c>
      <c r="Q62" s="44">
        <f t="shared" si="29"/>
        <v>161.66980000000009</v>
      </c>
    </row>
    <row r="63" spans="1:20" ht="17" thickBot="1" x14ac:dyDescent="0.25">
      <c r="C63" s="22" t="s">
        <v>26</v>
      </c>
      <c r="D63" s="18">
        <v>-5.1325228999999997</v>
      </c>
      <c r="E63" s="18">
        <v>5.1392398999999997</v>
      </c>
      <c r="F63" s="18">
        <v>-2.4225086999999998</v>
      </c>
      <c r="G63" s="2">
        <f>H30</f>
        <v>2.2023787999999999E-23</v>
      </c>
      <c r="H63" s="36">
        <f t="shared" si="28"/>
        <v>5.9016523969637044E-3</v>
      </c>
      <c r="I63" s="36">
        <f t="shared" si="28"/>
        <v>170.58605656901835</v>
      </c>
      <c r="J63" s="100">
        <f t="shared" si="28"/>
        <v>8.8698819381284946E-2</v>
      </c>
      <c r="N63" s="31">
        <v>13.923</v>
      </c>
      <c r="O63" s="66">
        <v>2088.9870000000001</v>
      </c>
      <c r="P63">
        <v>0.13100000000000001</v>
      </c>
      <c r="Q63" s="45">
        <f t="shared" si="29"/>
        <v>-117.15780000000005</v>
      </c>
    </row>
    <row r="64" spans="1:20" x14ac:dyDescent="0.2">
      <c r="C64" s="22"/>
      <c r="D64" s="17"/>
      <c r="E64" s="17"/>
      <c r="F64" s="17"/>
      <c r="G64" t="s">
        <v>85</v>
      </c>
      <c r="H64" s="37"/>
      <c r="I64" s="37"/>
      <c r="J64" s="101"/>
      <c r="M64" t="s">
        <v>41</v>
      </c>
      <c r="N64" s="69">
        <f>AVERAGE(N59:N63)</f>
        <v>13.505199999999999</v>
      </c>
      <c r="O64" s="69">
        <f>AVERAGE(O59:O63)</f>
        <v>11204.2364</v>
      </c>
      <c r="Q64" s="69">
        <f>AVERAGE(Q59:Q63)</f>
        <v>8081.9520800000009</v>
      </c>
    </row>
    <row r="65" spans="3:17" x14ac:dyDescent="0.2">
      <c r="C65" s="22" t="s">
        <v>5</v>
      </c>
      <c r="D65" s="18">
        <f>AVERAGE(D59:D63)</f>
        <v>-2.4360509154000001</v>
      </c>
      <c r="E65" s="18">
        <f t="shared" ref="E65:F65" si="30">AVERAGE(E59:E63)</f>
        <v>1.1776629764</v>
      </c>
      <c r="F65" s="18">
        <f t="shared" si="30"/>
        <v>-0.45019717619999994</v>
      </c>
      <c r="G65">
        <f>GEOMEAN(G59:G63)</f>
        <v>1.5306209166836084E-18</v>
      </c>
      <c r="H65" s="36">
        <f>AVERAGE(H59:H63)</f>
        <v>0.70565861041276734</v>
      </c>
      <c r="I65" s="36">
        <f t="shared" ref="I65:J65" si="31">AVERAGE(I59:I63)</f>
        <v>36.881278568732171</v>
      </c>
      <c r="J65" s="100">
        <f t="shared" si="31"/>
        <v>4.1281625073702317</v>
      </c>
      <c r="M65" t="s">
        <v>42</v>
      </c>
      <c r="N65" s="69">
        <f>STDEV(N59:N63)</f>
        <v>0.90245592690169663</v>
      </c>
      <c r="O65" s="69">
        <f>STDEV(O59:O63)</f>
        <v>12473.58562670723</v>
      </c>
      <c r="Q65" s="69">
        <f>STDEV(Q59:Q63)</f>
        <v>11386.851294452366</v>
      </c>
    </row>
    <row r="66" spans="3:17" x14ac:dyDescent="0.2">
      <c r="C66" s="22" t="s">
        <v>6</v>
      </c>
      <c r="D66" s="18">
        <f>STDEV(D59:D63)</f>
        <v>2.7157410789416705</v>
      </c>
      <c r="E66" s="18">
        <f t="shared" ref="E66:F66" si="32">STDEV(E59:E63)</f>
        <v>2.6336486330995172</v>
      </c>
      <c r="F66" s="18">
        <f t="shared" si="32"/>
        <v>2.5299317092340203</v>
      </c>
      <c r="G66" t="s">
        <v>42</v>
      </c>
      <c r="H66" s="36">
        <f>STDEV(H59:H63)</f>
        <v>1.0599110196769954</v>
      </c>
      <c r="I66" s="36">
        <f t="shared" ref="I66:J66" si="33">STDEV(I59:I63)</f>
        <v>74.895988936680808</v>
      </c>
      <c r="J66" s="100">
        <f t="shared" si="33"/>
        <v>5.5239747837193915</v>
      </c>
      <c r="M66" t="s">
        <v>73</v>
      </c>
      <c r="N66" s="68">
        <f>N65/N64</f>
        <v>6.6822848006819355E-2</v>
      </c>
      <c r="O66" s="68">
        <f>O65/O64</f>
        <v>1.1132918997235037</v>
      </c>
      <c r="Q66" s="68">
        <f>Q65/Q64</f>
        <v>1.4089233865455393</v>
      </c>
    </row>
    <row r="67" spans="3:17" ht="17" thickBot="1" x14ac:dyDescent="0.25">
      <c r="C67" s="23" t="s">
        <v>27</v>
      </c>
      <c r="D67" s="42">
        <f>SQRT(EXP(D66^2)-1)</f>
        <v>39.937327808172604</v>
      </c>
      <c r="E67" s="19">
        <f t="shared" ref="E67:F67" si="34">SQRT(EXP(E66^2)-1)</f>
        <v>32.058626375069281</v>
      </c>
      <c r="F67" s="19">
        <f t="shared" si="34"/>
        <v>24.518948293483358</v>
      </c>
      <c r="G67" s="15" t="s">
        <v>27</v>
      </c>
      <c r="H67" s="38">
        <f>H66/H65</f>
        <v>1.5020167033135357</v>
      </c>
      <c r="I67" s="38">
        <f t="shared" ref="I67:J67" si="35">I66/I65</f>
        <v>2.0307319009319102</v>
      </c>
      <c r="J67" s="102">
        <f t="shared" si="35"/>
        <v>1.3381195081000665</v>
      </c>
    </row>
    <row r="68" spans="3:17" ht="17" thickBot="1" x14ac:dyDescent="0.25"/>
    <row r="69" spans="3:17" x14ac:dyDescent="0.2">
      <c r="N69" s="7">
        <f>LN(N59)</f>
        <v>2.4892306212680548</v>
      </c>
      <c r="O69" s="70">
        <f>LN(O59)</f>
        <v>10.310768876991089</v>
      </c>
    </row>
    <row r="70" spans="3:17" x14ac:dyDescent="0.2">
      <c r="N70" s="10">
        <f t="shared" ref="N70:O73" si="36">LN(N60)</f>
        <v>2.6327517770519822</v>
      </c>
      <c r="O70" s="9">
        <f t="shared" si="36"/>
        <v>9.7999613534904526</v>
      </c>
    </row>
    <row r="71" spans="3:17" x14ac:dyDescent="0.2">
      <c r="N71" s="10">
        <f t="shared" si="36"/>
        <v>2.66521228709211</v>
      </c>
      <c r="O71" s="9">
        <f t="shared" si="36"/>
        <v>8.0626414051827222</v>
      </c>
    </row>
    <row r="72" spans="3:17" x14ac:dyDescent="0.2">
      <c r="N72" s="10">
        <f t="shared" si="36"/>
        <v>2.585355121084806</v>
      </c>
      <c r="O72" s="9">
        <f t="shared" si="36"/>
        <v>7.8901891189553739</v>
      </c>
    </row>
    <row r="73" spans="3:17" ht="17" thickBot="1" x14ac:dyDescent="0.25">
      <c r="N73" s="14">
        <f t="shared" si="36"/>
        <v>2.6335421489271487</v>
      </c>
      <c r="O73" s="16">
        <f t="shared" si="36"/>
        <v>7.6444345384639618</v>
      </c>
    </row>
    <row r="74" spans="3:17" x14ac:dyDescent="0.2">
      <c r="M74" t="s">
        <v>5</v>
      </c>
      <c r="N74" s="7">
        <f>AVERAGE(N69:N73)</f>
        <v>2.6012183910848203</v>
      </c>
      <c r="O74" s="43">
        <f>AVERAGE(O69:O73)</f>
        <v>8.7415990586167212</v>
      </c>
    </row>
    <row r="75" spans="3:17" x14ac:dyDescent="0.2">
      <c r="M75" t="s">
        <v>6</v>
      </c>
      <c r="N75" s="10">
        <f>STDEV(N69:N73)</f>
        <v>6.878826644388833E-2</v>
      </c>
      <c r="O75" s="44">
        <f>STDEV(O69:O73)</f>
        <v>1.2218916718453496</v>
      </c>
    </row>
    <row r="76" spans="3:17" ht="17" thickBot="1" x14ac:dyDescent="0.25">
      <c r="M76" t="s">
        <v>27</v>
      </c>
      <c r="N76" s="14">
        <f>SQRT(EXP(N75^2)-1)</f>
        <v>6.8869720238667262E-2</v>
      </c>
      <c r="O76" s="16">
        <f>SQRT(EXP(O75^2)-1)</f>
        <v>1.8575555169073898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5AF8F-BB32-784A-86BF-32996A9EDB63}">
  <sheetPr>
    <tabColor theme="5" tint="0.39997558519241921"/>
  </sheetPr>
  <dimension ref="A1:U76"/>
  <sheetViews>
    <sheetView topLeftCell="A35" workbookViewId="0">
      <selection activeCell="G59" sqref="G59:G65"/>
    </sheetView>
  </sheetViews>
  <sheetFormatPr baseColWidth="10" defaultRowHeight="16" x14ac:dyDescent="0.2"/>
  <cols>
    <col min="4" max="4" width="11.1640625" bestFit="1" customWidth="1"/>
    <col min="5" max="5" width="11.33203125" customWidth="1"/>
    <col min="6" max="6" width="10" customWidth="1"/>
    <col min="7" max="7" width="9.1640625" customWidth="1"/>
    <col min="9" max="9" width="12.1640625" bestFit="1" customWidth="1"/>
    <col min="11" max="11" width="9.83203125" customWidth="1"/>
    <col min="12" max="12" width="6.1640625" customWidth="1"/>
    <col min="13" max="13" width="13.33203125" bestFit="1" customWidth="1"/>
    <col min="14" max="14" width="12.1640625" bestFit="1" customWidth="1"/>
    <col min="15" max="15" width="11.1640625" customWidth="1"/>
    <col min="16" max="16" width="13.5" bestFit="1" customWidth="1"/>
    <col min="17" max="17" width="13" bestFit="1" customWidth="1"/>
    <col min="18" max="18" width="12.6640625" bestFit="1" customWidth="1"/>
    <col min="19" max="19" width="12" bestFit="1" customWidth="1"/>
  </cols>
  <sheetData>
    <row r="1" spans="1:20" ht="17" thickBot="1" x14ac:dyDescent="0.25">
      <c r="A1" s="7" t="s">
        <v>4</v>
      </c>
      <c r="B1" s="8" t="s">
        <v>11</v>
      </c>
      <c r="C1" s="8" t="s">
        <v>10</v>
      </c>
      <c r="D1" s="8" t="s">
        <v>0</v>
      </c>
      <c r="E1" s="8" t="s">
        <v>1</v>
      </c>
      <c r="F1" s="8" t="s">
        <v>2</v>
      </c>
      <c r="G1" s="8" t="s">
        <v>7</v>
      </c>
      <c r="H1" s="8" t="s">
        <v>3</v>
      </c>
      <c r="I1" s="8" t="s">
        <v>16</v>
      </c>
      <c r="J1" s="8" t="s">
        <v>9</v>
      </c>
      <c r="K1" s="8" t="s">
        <v>44</v>
      </c>
      <c r="L1" s="8" t="s">
        <v>37</v>
      </c>
      <c r="M1" s="8" t="s">
        <v>38</v>
      </c>
      <c r="N1" s="8" t="s">
        <v>17</v>
      </c>
      <c r="O1" s="8" t="s">
        <v>15</v>
      </c>
      <c r="P1" s="8" t="s">
        <v>60</v>
      </c>
      <c r="Q1" t="s">
        <v>0</v>
      </c>
      <c r="R1" t="s">
        <v>1</v>
      </c>
      <c r="S1" t="s">
        <v>2</v>
      </c>
      <c r="T1" t="s">
        <v>7</v>
      </c>
    </row>
    <row r="2" spans="1:20" x14ac:dyDescent="0.2">
      <c r="A2">
        <v>2013</v>
      </c>
      <c r="B2" t="s">
        <v>12</v>
      </c>
      <c r="C2" t="s">
        <v>56</v>
      </c>
      <c r="D2" s="73">
        <v>-2.4634999999999998</v>
      </c>
      <c r="E2" s="73">
        <v>0.17449999999999999</v>
      </c>
      <c r="F2" s="73">
        <v>-8.6016999999999992</v>
      </c>
      <c r="H2" s="39">
        <v>23.779949999999999</v>
      </c>
      <c r="K2" s="4">
        <f t="shared" ref="K2:K9" si="0">-2*LN(H2/L2) +2*M2</f>
        <v>6.6321277222696162</v>
      </c>
      <c r="L2">
        <v>12</v>
      </c>
      <c r="M2">
        <v>4</v>
      </c>
      <c r="N2">
        <f t="shared" ref="N2:N5" si="1">1/EXP(-0.5*K2)</f>
        <v>27.551689570319994</v>
      </c>
      <c r="O2">
        <f>N2/SUM(N$2:N$9)</f>
        <v>0.12209946641250936</v>
      </c>
      <c r="P2" s="43">
        <f>N2/(SUM(N$2:N$5))</f>
        <v>0.2325609651307177</v>
      </c>
      <c r="Q2" s="4">
        <f>$O2*D2+$O3*D3+$O4*D4+$O5*D5+$O6*D6+$O7*D7+$O8*D8+$O9*D9</f>
        <v>-1.6682747967223353</v>
      </c>
      <c r="R2" s="4">
        <f>$O2*E2+$O3*E3+$O4*E4+$O5*E5+$O6*E6+$O7*E7+$O8*E8+$O9*E9</f>
        <v>1.0805088584192439</v>
      </c>
      <c r="S2" s="4">
        <f>$O2*F2+$O3*F3+$O4*F4+$O5*F5+$O6*F6+$O7*F7+$O8*F8+$O9*F9</f>
        <v>-2.4158409183892249</v>
      </c>
      <c r="T2" s="4">
        <v>0.5</v>
      </c>
    </row>
    <row r="3" spans="1:20" x14ac:dyDescent="0.2">
      <c r="A3">
        <v>2013</v>
      </c>
      <c r="B3" t="s">
        <v>12</v>
      </c>
      <c r="C3" t="s">
        <v>57</v>
      </c>
      <c r="D3" s="73">
        <v>-1.9058999999999999</v>
      </c>
      <c r="E3" s="73">
        <v>-3.3574999999999999</v>
      </c>
      <c r="F3" s="73">
        <v>-2.6337000000000002</v>
      </c>
      <c r="H3">
        <v>20.136907000000001</v>
      </c>
      <c r="K3" s="4">
        <f t="shared" si="0"/>
        <v>6.964704698533204</v>
      </c>
      <c r="L3">
        <v>12</v>
      </c>
      <c r="M3">
        <v>4</v>
      </c>
      <c r="N3">
        <f t="shared" si="1"/>
        <v>32.536168558444992</v>
      </c>
      <c r="O3">
        <f t="shared" ref="O3:O9" si="2">N3/SUM(N$2:N$9)</f>
        <v>0.14418893657879792</v>
      </c>
      <c r="P3" s="44">
        <f t="shared" ref="P3:P4" si="3">N3/(SUM(N$2:N$5))</f>
        <v>0.27463443729268899</v>
      </c>
    </row>
    <row r="4" spans="1:20" x14ac:dyDescent="0.2">
      <c r="A4">
        <v>2013</v>
      </c>
      <c r="B4" t="s">
        <v>12</v>
      </c>
      <c r="C4" t="s">
        <v>58</v>
      </c>
      <c r="D4" s="73">
        <v>-1.5782522999999999</v>
      </c>
      <c r="E4" s="73">
        <v>-3.9192138999999999</v>
      </c>
      <c r="F4" s="73">
        <v>-2.6251261000000001</v>
      </c>
      <c r="H4">
        <v>22.381335</v>
      </c>
      <c r="K4" s="4">
        <f t="shared" si="0"/>
        <v>6.7533585944175378</v>
      </c>
      <c r="L4">
        <v>12</v>
      </c>
      <c r="M4">
        <v>4</v>
      </c>
      <c r="N4">
        <f t="shared" si="1"/>
        <v>29.273401269304578</v>
      </c>
      <c r="O4">
        <f t="shared" si="2"/>
        <v>0.12972949139611878</v>
      </c>
      <c r="P4" s="44">
        <f t="shared" si="3"/>
        <v>0.24709375570135611</v>
      </c>
      <c r="Q4" s="4">
        <f>$P2*D2+$P3*D3+$P4*D4+$P5*D5</f>
        <v>-2.1330023646183989</v>
      </c>
      <c r="R4" s="4">
        <f t="shared" ref="R4:S4" si="4">$P2*E2+$P3*E3+$P4*E4+$P5*E5</f>
        <v>-2.2754876948707632</v>
      </c>
      <c r="S4" s="4">
        <f t="shared" si="4"/>
        <v>-4.5168240267035955</v>
      </c>
    </row>
    <row r="5" spans="1:20" ht="17" thickBot="1" x14ac:dyDescent="0.25">
      <c r="A5">
        <v>2013</v>
      </c>
      <c r="B5" t="s">
        <v>12</v>
      </c>
      <c r="C5" t="s">
        <v>68</v>
      </c>
      <c r="D5" s="73">
        <v>-2.6318999999999999</v>
      </c>
      <c r="E5" s="73">
        <v>-1.732</v>
      </c>
      <c r="F5" s="73">
        <v>-4.6577000000000002</v>
      </c>
      <c r="H5">
        <v>22.507301999999999</v>
      </c>
      <c r="K5" s="4">
        <f t="shared" si="0"/>
        <v>6.7421337197876881</v>
      </c>
      <c r="L5">
        <v>12</v>
      </c>
      <c r="M5">
        <v>4</v>
      </c>
      <c r="N5">
        <f t="shared" si="1"/>
        <v>29.109566326418459</v>
      </c>
      <c r="O5">
        <f t="shared" si="2"/>
        <v>0.12900343214465029</v>
      </c>
      <c r="P5" s="45">
        <f>N5/(SUM(N$2:N$5))</f>
        <v>0.2457108418752372</v>
      </c>
      <c r="Q5" s="4">
        <f>$P6*D6+$P7*D7+$P8*D8+$P9*D9</f>
        <v>-1.1545846085052967</v>
      </c>
      <c r="R5" s="4">
        <f t="shared" ref="R5:S5" si="5">$P6*E6+$P7*E7+$P8*E8+$P9*E9</f>
        <v>4.7900854366282548</v>
      </c>
      <c r="S5" s="4">
        <f t="shared" si="5"/>
        <v>-9.3503095313916137E-2</v>
      </c>
    </row>
    <row r="6" spans="1:20" x14ac:dyDescent="0.2">
      <c r="A6">
        <v>2013</v>
      </c>
      <c r="B6" t="s">
        <v>12</v>
      </c>
      <c r="C6" t="s">
        <v>52</v>
      </c>
      <c r="D6" s="73">
        <v>-2.4855737209438402</v>
      </c>
      <c r="E6" s="73">
        <v>5.3535584874946798</v>
      </c>
      <c r="F6" s="73">
        <v>-1.7546351536935101</v>
      </c>
      <c r="H6" s="39">
        <v>27.767792</v>
      </c>
      <c r="K6" s="4">
        <f t="shared" si="0"/>
        <v>6.3220597237865483</v>
      </c>
      <c r="L6">
        <v>12</v>
      </c>
      <c r="M6">
        <v>4</v>
      </c>
      <c r="N6">
        <f>1/EXP(-0.5*K6)</f>
        <v>23.594882891579235</v>
      </c>
      <c r="O6">
        <f t="shared" si="2"/>
        <v>0.10456428103164095</v>
      </c>
      <c r="P6" s="43">
        <f>N6/SUM(N$6:N$9)</f>
        <v>0.22014521255911165</v>
      </c>
    </row>
    <row r="7" spans="1:20" x14ac:dyDescent="0.2">
      <c r="A7">
        <v>2013</v>
      </c>
      <c r="B7" t="s">
        <v>12</v>
      </c>
      <c r="C7" t="s">
        <v>50</v>
      </c>
      <c r="D7" s="73">
        <v>1.64802248015627</v>
      </c>
      <c r="E7" s="73">
        <v>6.4248929486300801</v>
      </c>
      <c r="F7" s="73">
        <v>2.7191493022853699</v>
      </c>
      <c r="H7">
        <v>17.826467999999998</v>
      </c>
      <c r="K7" s="4">
        <f t="shared" si="0"/>
        <v>7.2084446612749913</v>
      </c>
      <c r="L7">
        <v>12</v>
      </c>
      <c r="M7">
        <v>4</v>
      </c>
      <c r="N7">
        <f>1/EXP(-0.5*K7)</f>
        <v>36.753090987947303</v>
      </c>
      <c r="O7">
        <f t="shared" si="2"/>
        <v>0.16287686412788852</v>
      </c>
      <c r="P7" s="44">
        <f t="shared" ref="P7:P9" si="6">N7/SUM(N$6:N$9)</f>
        <v>0.342914057464283</v>
      </c>
    </row>
    <row r="8" spans="1:20" x14ac:dyDescent="0.2">
      <c r="A8">
        <v>2013</v>
      </c>
      <c r="B8" t="s">
        <v>12</v>
      </c>
      <c r="C8" t="s">
        <v>51</v>
      </c>
      <c r="D8" s="73">
        <v>-3.3268431915738601</v>
      </c>
      <c r="E8" s="73">
        <v>6.2578356477644297</v>
      </c>
      <c r="F8" s="73">
        <v>-3.3125314476049699</v>
      </c>
      <c r="H8">
        <v>27.159924</v>
      </c>
      <c r="K8" s="4">
        <f t="shared" si="0"/>
        <v>6.3663282906682301</v>
      </c>
      <c r="L8">
        <v>12</v>
      </c>
      <c r="M8">
        <v>4</v>
      </c>
      <c r="N8">
        <f>1/EXP(-0.5*K8)</f>
        <v>24.122961478011899</v>
      </c>
      <c r="O8">
        <f t="shared" si="2"/>
        <v>0.10690454090799929</v>
      </c>
      <c r="P8" s="44">
        <f t="shared" si="6"/>
        <v>0.22507229667274478</v>
      </c>
    </row>
    <row r="9" spans="1:20" ht="17" thickBot="1" x14ac:dyDescent="0.25">
      <c r="A9">
        <v>2013</v>
      </c>
      <c r="B9" t="s">
        <v>12</v>
      </c>
      <c r="C9" t="s">
        <v>53</v>
      </c>
      <c r="D9" s="73">
        <v>-2.00004920239421</v>
      </c>
      <c r="E9" s="73">
        <v>-5.9652954544863195E-4</v>
      </c>
      <c r="F9" s="73">
        <v>0.49981949893898497</v>
      </c>
      <c r="H9">
        <v>28.852558999999999</v>
      </c>
      <c r="K9" s="4">
        <f t="shared" si="0"/>
        <v>6.2454159211884184</v>
      </c>
      <c r="L9">
        <v>12</v>
      </c>
      <c r="M9">
        <v>4</v>
      </c>
      <c r="N9">
        <f>1/EXP(-0.5*K9)</f>
        <v>22.707788255375572</v>
      </c>
      <c r="O9">
        <f t="shared" si="2"/>
        <v>0.10063298740039493</v>
      </c>
      <c r="P9" s="45">
        <f t="shared" si="6"/>
        <v>0.21186843330386051</v>
      </c>
    </row>
    <row r="10" spans="1:20" x14ac:dyDescent="0.2">
      <c r="H10" s="2"/>
      <c r="K10" s="4"/>
      <c r="O10">
        <f>SUM(O2:O9)</f>
        <v>1</v>
      </c>
      <c r="P10">
        <f>SUM(P2:P9)</f>
        <v>2</v>
      </c>
    </row>
    <row r="11" spans="1:20" x14ac:dyDescent="0.2">
      <c r="H11" s="2"/>
      <c r="K11" s="2"/>
    </row>
    <row r="12" spans="1:20" x14ac:dyDescent="0.2">
      <c r="A12">
        <v>2013</v>
      </c>
      <c r="B12" t="s">
        <v>18</v>
      </c>
      <c r="C12" t="s">
        <v>8</v>
      </c>
      <c r="D12" s="73">
        <v>-3.2842099999999999</v>
      </c>
      <c r="E12" s="73">
        <v>5.6398229999999998</v>
      </c>
      <c r="F12" s="73">
        <v>-3.3780040551999999</v>
      </c>
      <c r="G12" s="73">
        <v>0.20076843999999999</v>
      </c>
      <c r="H12">
        <v>26.866454999999998</v>
      </c>
      <c r="I12" s="6">
        <v>0.41876000000000002</v>
      </c>
      <c r="K12" s="4">
        <f t="shared" ref="K12:K19" si="7">-2*LN(H12/L12) +2*M12</f>
        <v>6.388056334772946</v>
      </c>
      <c r="L12">
        <v>12</v>
      </c>
      <c r="M12">
        <v>4</v>
      </c>
      <c r="N12">
        <f>1/EXP(-0.5*K12)</f>
        <v>24.386462612865408</v>
      </c>
      <c r="O12">
        <f>N12/SUM(N$12:N$19)</f>
        <v>0.12512329247106702</v>
      </c>
      <c r="Q12">
        <f t="shared" ref="Q12:T19" si="8">$O12*D12</f>
        <v>-0.41093116836640298</v>
      </c>
      <c r="R12">
        <f t="shared" si="8"/>
        <v>0.70567322271405053</v>
      </c>
      <c r="S12">
        <f t="shared" si="8"/>
        <v>-0.42266698936724001</v>
      </c>
      <c r="T12">
        <f t="shared" si="8"/>
        <v>2.5120808237079868E-2</v>
      </c>
    </row>
    <row r="13" spans="1:20" x14ac:dyDescent="0.2">
      <c r="A13">
        <v>2013</v>
      </c>
      <c r="B13" t="s">
        <v>18</v>
      </c>
      <c r="C13" t="s">
        <v>31</v>
      </c>
      <c r="D13" s="73">
        <v>-3.2713820999999998</v>
      </c>
      <c r="E13" s="73">
        <v>6.5291188</v>
      </c>
      <c r="F13" s="73">
        <v>-3.3437487373999999</v>
      </c>
      <c r="G13" s="73">
        <v>0.20168987999999999</v>
      </c>
      <c r="H13">
        <v>26.868905000000002</v>
      </c>
      <c r="I13" s="2"/>
      <c r="K13" s="4">
        <f t="shared" si="7"/>
        <v>6.3878739595174938</v>
      </c>
      <c r="L13">
        <v>12</v>
      </c>
      <c r="M13">
        <v>4</v>
      </c>
      <c r="N13">
        <f t="shared" ref="N13:N19" si="9">1/EXP(-0.5*K13)</f>
        <v>24.384238970576984</v>
      </c>
      <c r="O13">
        <f t="shared" ref="O13:O19" si="10">N13/SUM(N$12:N$19)</f>
        <v>0.12511188329504908</v>
      </c>
      <c r="Q13">
        <f t="shared" si="8"/>
        <v>-0.40928877550871257</v>
      </c>
      <c r="R13">
        <f t="shared" si="8"/>
        <v>0.81687034932511082</v>
      </c>
      <c r="S13">
        <f t="shared" si="8"/>
        <v>-0.41834270180155647</v>
      </c>
      <c r="T13">
        <f t="shared" si="8"/>
        <v>2.5233800728352452E-2</v>
      </c>
    </row>
    <row r="14" spans="1:20" x14ac:dyDescent="0.2">
      <c r="A14">
        <v>2013</v>
      </c>
      <c r="B14" t="s">
        <v>19</v>
      </c>
      <c r="C14" t="s">
        <v>8</v>
      </c>
      <c r="D14" s="73">
        <v>-3.3250940999999998</v>
      </c>
      <c r="E14" s="73">
        <v>4.1641428999999999</v>
      </c>
      <c r="F14" s="73">
        <v>-3.3688607407000002</v>
      </c>
      <c r="G14" s="73">
        <v>0.20238308999999999</v>
      </c>
      <c r="H14">
        <v>27.057092999999998</v>
      </c>
      <c r="I14" s="6">
        <v>0.41938999999999999</v>
      </c>
      <c r="K14" s="4">
        <f t="shared" si="7"/>
        <v>6.3739149215081365</v>
      </c>
      <c r="L14">
        <v>12</v>
      </c>
      <c r="M14">
        <v>4</v>
      </c>
      <c r="N14">
        <f t="shared" si="9"/>
        <v>24.214641254983707</v>
      </c>
      <c r="O14">
        <f t="shared" si="10"/>
        <v>0.12424170278106968</v>
      </c>
      <c r="Q14">
        <f t="shared" si="8"/>
        <v>-0.41311535289128837</v>
      </c>
      <c r="R14">
        <f t="shared" si="8"/>
        <v>0.51736020451970155</v>
      </c>
      <c r="S14">
        <f t="shared" si="8"/>
        <v>-0.41855299485686365</v>
      </c>
      <c r="T14">
        <f t="shared" si="8"/>
        <v>2.5144419715694474E-2</v>
      </c>
    </row>
    <row r="15" spans="1:20" x14ac:dyDescent="0.2">
      <c r="A15">
        <v>2013</v>
      </c>
      <c r="B15" t="s">
        <v>19</v>
      </c>
      <c r="C15" t="s">
        <v>30</v>
      </c>
      <c r="D15" s="73">
        <v>-3.3315459000000001</v>
      </c>
      <c r="E15" s="73">
        <v>7.8452108999999997</v>
      </c>
      <c r="F15" s="73">
        <v>-3.3376794792000002</v>
      </c>
      <c r="G15" s="73">
        <v>0.20319403999999999</v>
      </c>
      <c r="H15">
        <v>27.136904000000001</v>
      </c>
      <c r="I15" s="2"/>
      <c r="K15" s="4">
        <f t="shared" si="7"/>
        <v>6.3680241541083014</v>
      </c>
      <c r="L15">
        <v>12</v>
      </c>
      <c r="M15">
        <v>4</v>
      </c>
      <c r="N15">
        <f t="shared" si="9"/>
        <v>24.143424776744272</v>
      </c>
      <c r="O15">
        <f t="shared" si="10"/>
        <v>0.12387630168223171</v>
      </c>
      <c r="Q15">
        <f t="shared" si="8"/>
        <v>-0.41269958497660214</v>
      </c>
      <c r="R15">
        <f t="shared" si="8"/>
        <v>0.97183571220913245</v>
      </c>
      <c r="S15">
        <f t="shared" si="8"/>
        <v>-0.41345939008397325</v>
      </c>
      <c r="T15">
        <f t="shared" si="8"/>
        <v>2.5170926199071457E-2</v>
      </c>
    </row>
    <row r="16" spans="1:20" x14ac:dyDescent="0.2">
      <c r="A16">
        <v>2013</v>
      </c>
      <c r="B16" t="s">
        <v>28</v>
      </c>
      <c r="C16" t="s">
        <v>8</v>
      </c>
      <c r="D16" s="73">
        <v>-3.3483524999999998</v>
      </c>
      <c r="E16" s="73">
        <v>-4.5502476999999999</v>
      </c>
      <c r="F16" s="73">
        <v>-1.0534322577999999</v>
      </c>
      <c r="G16" s="73">
        <v>0.20098314</v>
      </c>
      <c r="H16">
        <v>27.07</v>
      </c>
      <c r="I16" s="6">
        <v>0.40423999999999999</v>
      </c>
      <c r="K16" s="4">
        <f t="shared" si="7"/>
        <v>6.3729610923235809</v>
      </c>
      <c r="L16">
        <v>12</v>
      </c>
      <c r="M16">
        <v>4</v>
      </c>
      <c r="N16">
        <f t="shared" si="9"/>
        <v>24.203095692564862</v>
      </c>
      <c r="O16">
        <f t="shared" si="10"/>
        <v>0.12418246422703216</v>
      </c>
      <c r="Q16">
        <f t="shared" si="8"/>
        <v>-0.41580666455074367</v>
      </c>
      <c r="R16">
        <f t="shared" si="8"/>
        <v>-0.56506097222938534</v>
      </c>
      <c r="S16">
        <f t="shared" si="8"/>
        <v>-0.13081781366985021</v>
      </c>
      <c r="T16">
        <f t="shared" si="8"/>
        <v>2.4958581593286597E-2</v>
      </c>
    </row>
    <row r="17" spans="1:21" x14ac:dyDescent="0.2">
      <c r="A17">
        <v>2013</v>
      </c>
      <c r="B17" t="s">
        <v>28</v>
      </c>
      <c r="C17" t="s">
        <v>30</v>
      </c>
      <c r="D17" s="73">
        <v>-3.2230146</v>
      </c>
      <c r="E17" s="73">
        <v>-4.5264160000000002</v>
      </c>
      <c r="F17" s="73">
        <v>-6.9117954999999998E-3</v>
      </c>
      <c r="G17" s="73">
        <v>0.20217383</v>
      </c>
      <c r="H17">
        <v>26.715409999999999</v>
      </c>
      <c r="I17" s="2"/>
      <c r="K17" s="4">
        <f t="shared" si="7"/>
        <v>6.3993321946256039</v>
      </c>
      <c r="L17">
        <v>12</v>
      </c>
      <c r="M17">
        <v>4</v>
      </c>
      <c r="N17">
        <f t="shared" si="9"/>
        <v>24.524340086778782</v>
      </c>
      <c r="O17">
        <f t="shared" si="10"/>
        <v>0.1258307211690092</v>
      </c>
      <c r="Q17">
        <f t="shared" si="8"/>
        <v>-0.40555425145624574</v>
      </c>
      <c r="R17">
        <f t="shared" si="8"/>
        <v>-0.56956218959094196</v>
      </c>
      <c r="S17">
        <f t="shared" si="8"/>
        <v>-8.697162123377125E-4</v>
      </c>
      <c r="T17">
        <f t="shared" si="8"/>
        <v>2.5439678830400669E-2</v>
      </c>
    </row>
    <row r="18" spans="1:21" x14ac:dyDescent="0.2">
      <c r="A18">
        <v>2013</v>
      </c>
      <c r="B18" t="s">
        <v>29</v>
      </c>
      <c r="C18" t="s">
        <v>8</v>
      </c>
      <c r="D18" s="73">
        <v>-3.1878866000000001</v>
      </c>
      <c r="E18" s="73">
        <v>-4.5938292000000001</v>
      </c>
      <c r="F18" s="73">
        <v>2.2794714358000001</v>
      </c>
      <c r="G18" s="73">
        <v>0.20017128000000001</v>
      </c>
      <c r="H18">
        <v>26.545262000000001</v>
      </c>
      <c r="I18" s="6">
        <v>0.40549000000000002</v>
      </c>
      <c r="K18" s="4">
        <f t="shared" si="7"/>
        <v>6.4121107475381054</v>
      </c>
      <c r="L18">
        <v>12</v>
      </c>
      <c r="M18">
        <v>4</v>
      </c>
      <c r="N18">
        <f t="shared" si="9"/>
        <v>24.681534520086139</v>
      </c>
      <c r="O18">
        <f t="shared" si="10"/>
        <v>0.12663726229659217</v>
      </c>
      <c r="Q18">
        <f t="shared" si="8"/>
        <v>-0.40370523153599142</v>
      </c>
      <c r="R18">
        <f t="shared" si="8"/>
        <v>-0.58174995334614421</v>
      </c>
      <c r="S18">
        <f t="shared" si="8"/>
        <v>0.28866602211299419</v>
      </c>
      <c r="T18">
        <f t="shared" si="8"/>
        <v>2.5349142889604596E-2</v>
      </c>
    </row>
    <row r="19" spans="1:21" ht="17" thickBot="1" x14ac:dyDescent="0.25">
      <c r="A19" s="14">
        <v>2013</v>
      </c>
      <c r="B19" s="15" t="s">
        <v>29</v>
      </c>
      <c r="C19" s="15" t="s">
        <v>30</v>
      </c>
      <c r="D19" s="81">
        <v>-3.255509</v>
      </c>
      <c r="E19" s="81">
        <v>-4.5083601</v>
      </c>
      <c r="F19" s="81">
        <v>5.9013391999999998E-2</v>
      </c>
      <c r="G19" s="81">
        <v>0.20096191999999999</v>
      </c>
      <c r="H19" s="15">
        <v>26.893735</v>
      </c>
      <c r="I19" s="15"/>
      <c r="J19" s="15"/>
      <c r="K19" s="51">
        <f t="shared" si="7"/>
        <v>6.386026579867579</v>
      </c>
      <c r="L19" s="15">
        <v>12</v>
      </c>
      <c r="M19" s="15">
        <v>4</v>
      </c>
      <c r="N19" s="15">
        <f t="shared" si="9"/>
        <v>24.361725896300037</v>
      </c>
      <c r="O19" s="15">
        <f t="shared" si="10"/>
        <v>0.124996372077949</v>
      </c>
      <c r="Q19">
        <f t="shared" si="8"/>
        <v>-0.40692681426711169</v>
      </c>
      <c r="R19">
        <f t="shared" si="8"/>
        <v>-0.56352865652097939</v>
      </c>
      <c r="S19">
        <f t="shared" si="8"/>
        <v>7.3764599040138587E-3</v>
      </c>
      <c r="T19">
        <f t="shared" si="8"/>
        <v>2.511951092581902E-2</v>
      </c>
    </row>
    <row r="20" spans="1:21" x14ac:dyDescent="0.2">
      <c r="A20" s="10"/>
      <c r="I20" s="6"/>
      <c r="Q20" t="s">
        <v>39</v>
      </c>
    </row>
    <row r="21" spans="1:21" x14ac:dyDescent="0.2">
      <c r="A21">
        <v>2013</v>
      </c>
      <c r="B21" t="s">
        <v>32</v>
      </c>
      <c r="I21" s="6"/>
      <c r="P21" s="1" t="s">
        <v>5</v>
      </c>
      <c r="Q21" s="11">
        <f>SUM(Q12:Q19)</f>
        <v>-3.2780278435530987</v>
      </c>
      <c r="R21" s="11">
        <f t="shared" ref="R21:T21" si="11">SUM(R12:R19)</f>
        <v>0.73183771708054457</v>
      </c>
      <c r="S21" s="11">
        <f t="shared" si="11"/>
        <v>-1.5086671239748131</v>
      </c>
      <c r="T21" s="11">
        <f t="shared" si="11"/>
        <v>0.20153686911930913</v>
      </c>
    </row>
    <row r="22" spans="1:21" x14ac:dyDescent="0.2">
      <c r="A22">
        <v>2013</v>
      </c>
      <c r="B22" t="s">
        <v>13</v>
      </c>
      <c r="C22" t="s">
        <v>8</v>
      </c>
      <c r="D22">
        <v>-3.0259657099999999</v>
      </c>
      <c r="E22">
        <v>0.39789363999999999</v>
      </c>
      <c r="F22">
        <v>-1.6566681299999999</v>
      </c>
      <c r="G22">
        <v>0.20130472999999999</v>
      </c>
      <c r="H22">
        <v>1.8324535999999999E-2</v>
      </c>
      <c r="I22" s="6">
        <v>0.57135000000000002</v>
      </c>
      <c r="J22" s="4"/>
      <c r="K22" s="4">
        <f>-2*LN(H22/L22) +2*M22</f>
        <v>20.157911787620208</v>
      </c>
      <c r="L22">
        <v>8</v>
      </c>
      <c r="M22">
        <v>4</v>
      </c>
      <c r="N22">
        <f>1/EXP(-0.5*K22)</f>
        <v>23836.085140990992</v>
      </c>
      <c r="O22">
        <f>N22/SUM(N$22:N$25)</f>
        <v>1.2553792388718863E-9</v>
      </c>
      <c r="P22" s="1" t="s">
        <v>6</v>
      </c>
      <c r="Q22" s="11">
        <f>STDEV(D12:D19)</f>
        <v>5.576147629299532E-2</v>
      </c>
      <c r="R22" s="11">
        <f>STDEV(E12:E19)</f>
        <v>5.7501183272366632</v>
      </c>
      <c r="S22" s="11">
        <f>STDEV(F12:F19)</f>
        <v>2.1691624120135247</v>
      </c>
      <c r="T22" s="11">
        <f>STDEV(G12:G19)</f>
        <v>9.9884350432673241E-4</v>
      </c>
    </row>
    <row r="23" spans="1:21" x14ac:dyDescent="0.2">
      <c r="A23">
        <v>2013</v>
      </c>
      <c r="B23" t="s">
        <v>13</v>
      </c>
      <c r="C23" t="s">
        <v>30</v>
      </c>
      <c r="D23">
        <v>-3.0632820700000001</v>
      </c>
      <c r="E23" s="58">
        <v>1.14094922</v>
      </c>
      <c r="F23">
        <v>-1.77654066</v>
      </c>
      <c r="G23" s="58">
        <v>0.20333219</v>
      </c>
      <c r="H23">
        <v>1.864242E-2</v>
      </c>
      <c r="J23" s="4"/>
      <c r="K23" s="4">
        <f>-2*LN(H23/L23) +2*M23</f>
        <v>20.12351438301063</v>
      </c>
      <c r="L23">
        <v>8</v>
      </c>
      <c r="M23">
        <v>4</v>
      </c>
      <c r="N23">
        <f>1/EXP(-0.5*K23)</f>
        <v>23429.640586638092</v>
      </c>
      <c r="O23">
        <f t="shared" ref="O23:O24" si="12">N23/SUM(N$22:N$25)</f>
        <v>1.2339729528870414E-9</v>
      </c>
      <c r="P23" s="1" t="s">
        <v>27</v>
      </c>
      <c r="Q23" s="11">
        <f>SQRT(EXP(Q22^2)-1)</f>
        <v>5.5804849762727156E-2</v>
      </c>
      <c r="R23" s="86">
        <f t="shared" ref="R23:T23" si="13">SQRT(EXP(R22^2)-1)</f>
        <v>15126071.292233406</v>
      </c>
      <c r="S23" s="11">
        <f t="shared" si="13"/>
        <v>10.465545080879656</v>
      </c>
      <c r="T23" s="86">
        <f t="shared" si="13"/>
        <v>9.9884375342812752E-4</v>
      </c>
    </row>
    <row r="24" spans="1:21" ht="17" thickBot="1" x14ac:dyDescent="0.25">
      <c r="A24" s="47">
        <v>2013</v>
      </c>
      <c r="B24" s="47" t="s">
        <v>13</v>
      </c>
      <c r="C24" s="47" t="s">
        <v>64</v>
      </c>
      <c r="D24" s="59">
        <v>-2.4210913700000001</v>
      </c>
      <c r="E24" s="59">
        <v>-0.25670988</v>
      </c>
      <c r="F24" s="59">
        <v>-1.3002757</v>
      </c>
      <c r="G24" s="78"/>
      <c r="H24" s="48">
        <v>3.1735454000000001E-12</v>
      </c>
      <c r="J24" s="4"/>
      <c r="K24" s="4">
        <f>-2*LN(H24/L24) +2*M24</f>
        <v>61.149568037926549</v>
      </c>
      <c r="L24">
        <v>3</v>
      </c>
      <c r="M24">
        <v>3</v>
      </c>
      <c r="N24">
        <f>1/EXP(-0.5*K24)</f>
        <v>18987158894768.926</v>
      </c>
      <c r="O24">
        <f t="shared" si="12"/>
        <v>0.99999999751064772</v>
      </c>
      <c r="P24" s="1"/>
      <c r="Q24" s="4"/>
      <c r="R24" s="4"/>
      <c r="S24" s="4"/>
      <c r="T24" s="69"/>
    </row>
    <row r="25" spans="1:21" ht="17" thickTop="1" x14ac:dyDescent="0.2">
      <c r="A25">
        <v>2013</v>
      </c>
      <c r="B25" t="s">
        <v>13</v>
      </c>
      <c r="C25" t="s">
        <v>66</v>
      </c>
      <c r="D25" s="58">
        <v>-2.85252265</v>
      </c>
      <c r="E25" s="58">
        <v>-0.19628113999999999</v>
      </c>
      <c r="F25" s="58">
        <v>-1.3042155099999999</v>
      </c>
      <c r="G25" s="55"/>
      <c r="H25" s="2">
        <v>2.2938495E-19</v>
      </c>
      <c r="I25" s="6"/>
      <c r="J25" s="4"/>
      <c r="K25" s="4"/>
      <c r="P25" s="1"/>
      <c r="Q25" s="4"/>
      <c r="R25" s="4"/>
      <c r="S25" s="4"/>
      <c r="T25" s="4"/>
    </row>
    <row r="26" spans="1:21" x14ac:dyDescent="0.2">
      <c r="D26" s="58"/>
      <c r="E26" s="58"/>
      <c r="F26" s="58"/>
      <c r="G26" s="55"/>
      <c r="I26" s="6"/>
      <c r="P26" s="1"/>
      <c r="Q26" s="4"/>
      <c r="R26" s="4"/>
      <c r="S26" s="4"/>
      <c r="T26" s="4"/>
    </row>
    <row r="27" spans="1:21" x14ac:dyDescent="0.2">
      <c r="A27">
        <v>2013</v>
      </c>
      <c r="B27" t="s">
        <v>14</v>
      </c>
      <c r="C27" t="s">
        <v>8</v>
      </c>
      <c r="D27">
        <v>0.53724167</v>
      </c>
      <c r="E27">
        <v>6.3456442700000002</v>
      </c>
      <c r="F27">
        <v>-0.23871688999999999</v>
      </c>
      <c r="G27">
        <v>0.20043590999999999</v>
      </c>
      <c r="H27">
        <v>29.152208999999999</v>
      </c>
      <c r="I27" s="6">
        <v>0.57931500000000002</v>
      </c>
      <c r="K27" s="4">
        <f>-2*LN(H27/L27) +2*M27</f>
        <v>5.6493877739298837</v>
      </c>
      <c r="L27">
        <v>9</v>
      </c>
      <c r="M27">
        <v>4</v>
      </c>
      <c r="N27">
        <f>1/EXP(-0.5*K27)</f>
        <v>16.85578442094382</v>
      </c>
      <c r="O27">
        <f>N27/SUM(N$27:N$29)</f>
        <v>8.0700020629545375E-10</v>
      </c>
      <c r="P27" s="1"/>
      <c r="Q27" s="40"/>
      <c r="T27" s="39"/>
    </row>
    <row r="28" spans="1:21" x14ac:dyDescent="0.2">
      <c r="A28">
        <v>2013</v>
      </c>
      <c r="B28" t="s">
        <v>14</v>
      </c>
      <c r="C28" t="s">
        <v>30</v>
      </c>
      <c r="D28">
        <v>0.58798958999999995</v>
      </c>
      <c r="E28">
        <v>4.01064898</v>
      </c>
      <c r="F28">
        <v>-0.19924082000000001</v>
      </c>
      <c r="G28">
        <v>0.20466359000000001</v>
      </c>
      <c r="H28">
        <v>27.355232999999998</v>
      </c>
      <c r="I28" s="6"/>
      <c r="K28" s="4">
        <f>-2*LN(H28/L28) +2*M28</f>
        <v>5.7766334644364949</v>
      </c>
      <c r="L28">
        <v>9</v>
      </c>
      <c r="M28">
        <v>4</v>
      </c>
      <c r="N28">
        <f>1/EXP(-0.5*K28)</f>
        <v>17.963047519949768</v>
      </c>
      <c r="O28">
        <f t="shared" ref="O28:O29" si="14">N28/SUM(N$27:N$29)</f>
        <v>8.600123668099692E-10</v>
      </c>
      <c r="Q28" s="40"/>
      <c r="U28" s="39"/>
    </row>
    <row r="29" spans="1:21" ht="17" thickBot="1" x14ac:dyDescent="0.25">
      <c r="A29" s="47">
        <v>2013</v>
      </c>
      <c r="B29" s="47" t="s">
        <v>14</v>
      </c>
      <c r="C29" s="47" t="s">
        <v>64</v>
      </c>
      <c r="D29" s="47">
        <v>0.37106009000000001</v>
      </c>
      <c r="E29" s="47">
        <v>6.5594292599999999</v>
      </c>
      <c r="F29" s="47">
        <v>-0.14486840000000001</v>
      </c>
      <c r="G29" s="57"/>
      <c r="H29" s="48">
        <v>2.8848908000000002E-9</v>
      </c>
      <c r="I29" s="6"/>
      <c r="K29" s="4">
        <f>-2*LN(H29/L29) +2*M29</f>
        <v>47.524782154648058</v>
      </c>
      <c r="L29">
        <v>3</v>
      </c>
      <c r="M29">
        <v>3</v>
      </c>
      <c r="N29">
        <f>1/EXP(-0.5*K29)</f>
        <v>20886964168.474926</v>
      </c>
      <c r="O29">
        <f t="shared" si="14"/>
        <v>0.99999999833298736</v>
      </c>
      <c r="P29" s="40"/>
      <c r="Q29" s="40"/>
      <c r="U29" s="39"/>
    </row>
    <row r="30" spans="1:21" ht="17" thickTop="1" x14ac:dyDescent="0.2">
      <c r="A30">
        <v>2013</v>
      </c>
      <c r="B30" t="s">
        <v>14</v>
      </c>
      <c r="C30" t="s">
        <v>66</v>
      </c>
      <c r="D30">
        <v>0.35234449000000001</v>
      </c>
      <c r="E30">
        <v>6.8957398799999998</v>
      </c>
      <c r="F30">
        <v>-0.24161239000000001</v>
      </c>
      <c r="G30" s="55"/>
      <c r="H30" s="2">
        <v>1.5900817E-16</v>
      </c>
      <c r="I30" s="6"/>
      <c r="K30" s="4"/>
      <c r="P30" s="40"/>
      <c r="Q30" s="40"/>
      <c r="U30" s="39"/>
    </row>
    <row r="31" spans="1:21" x14ac:dyDescent="0.2">
      <c r="D31" s="55"/>
      <c r="E31" s="55"/>
      <c r="F31" s="55"/>
      <c r="G31" s="55"/>
      <c r="I31" s="6"/>
      <c r="P31" s="40"/>
      <c r="Q31" s="40"/>
      <c r="U31" s="39"/>
    </row>
    <row r="32" spans="1:21" x14ac:dyDescent="0.2">
      <c r="A32">
        <v>2013</v>
      </c>
      <c r="B32" t="s">
        <v>23</v>
      </c>
      <c r="C32" t="s">
        <v>35</v>
      </c>
      <c r="D32">
        <v>-1.65351497</v>
      </c>
      <c r="E32">
        <v>1.5691158999999999</v>
      </c>
      <c r="F32">
        <v>-0.89189412000000001</v>
      </c>
      <c r="H32">
        <v>8.5195041000000007</v>
      </c>
      <c r="I32" s="6"/>
      <c r="K32" s="4">
        <f>-2*LN(H32) +2*M32</f>
        <v>1.715283730156119</v>
      </c>
      <c r="L32">
        <v>3</v>
      </c>
      <c r="M32">
        <v>3</v>
      </c>
      <c r="N32">
        <f t="shared" ref="N32:N34" si="15">1/EXP(-0.5*K32)</f>
        <v>2.3575946073184788</v>
      </c>
      <c r="O32">
        <f>N32/SUM(N$32:$N$34)</f>
        <v>0.34879290040041627</v>
      </c>
      <c r="P32" s="40"/>
      <c r="Q32" s="40"/>
    </row>
    <row r="33" spans="1:20" x14ac:dyDescent="0.2">
      <c r="A33">
        <v>2013</v>
      </c>
      <c r="B33" t="s">
        <v>23</v>
      </c>
      <c r="C33" t="s">
        <v>34</v>
      </c>
      <c r="D33">
        <v>-0.27120744000000002</v>
      </c>
      <c r="E33">
        <v>6.1907521000000001</v>
      </c>
      <c r="F33">
        <v>-0.25564995000000001</v>
      </c>
      <c r="H33">
        <v>9.1907002999999996</v>
      </c>
      <c r="I33" s="6"/>
      <c r="K33" s="4">
        <f>-2*LN(H33) +2*M33</f>
        <v>1.5636157282835059</v>
      </c>
      <c r="L33">
        <v>3</v>
      </c>
      <c r="M33">
        <v>3</v>
      </c>
      <c r="N33">
        <f t="shared" si="15"/>
        <v>2.1854196380647588</v>
      </c>
      <c r="O33">
        <f>N33/SUM(N$32:$N$34)</f>
        <v>0.3233205792829778</v>
      </c>
      <c r="P33" s="40"/>
      <c r="Q33" s="40"/>
    </row>
    <row r="34" spans="1:20" ht="17" thickBot="1" x14ac:dyDescent="0.25">
      <c r="A34" s="47">
        <v>2013</v>
      </c>
      <c r="B34" s="47" t="s">
        <v>23</v>
      </c>
      <c r="C34" s="47" t="s">
        <v>40</v>
      </c>
      <c r="D34" s="47">
        <v>-2.5090427900000001</v>
      </c>
      <c r="E34" s="47">
        <v>-8</v>
      </c>
      <c r="F34" s="47">
        <v>3</v>
      </c>
      <c r="G34" s="47"/>
      <c r="H34" s="47">
        <v>9.0627163999999993</v>
      </c>
      <c r="I34" s="6"/>
      <c r="K34" s="4">
        <f>-2*LN(H34) +2*M34</f>
        <v>1.5916622029672141</v>
      </c>
      <c r="L34">
        <v>3</v>
      </c>
      <c r="M34">
        <v>3</v>
      </c>
      <c r="N34">
        <f t="shared" si="15"/>
        <v>2.2162821870038512</v>
      </c>
      <c r="O34">
        <f>N34/SUM(N$32:$N$34)</f>
        <v>0.32788652031660592</v>
      </c>
      <c r="P34" s="40"/>
      <c r="Q34" s="40"/>
    </row>
    <row r="35" spans="1:20" ht="17" thickTop="1" x14ac:dyDescent="0.2">
      <c r="A35">
        <v>2013</v>
      </c>
      <c r="B35" t="s">
        <v>23</v>
      </c>
      <c r="C35" t="s">
        <v>66</v>
      </c>
      <c r="D35">
        <v>-2.0344533899999999</v>
      </c>
      <c r="E35">
        <v>1.42553</v>
      </c>
      <c r="F35">
        <v>-0.86748928000000003</v>
      </c>
      <c r="H35" s="2">
        <v>1.9684567000000001E-20</v>
      </c>
      <c r="K35" s="4"/>
      <c r="P35" s="40"/>
      <c r="Q35" s="40"/>
      <c r="R35" s="39"/>
      <c r="S35" s="39"/>
      <c r="T35" s="39"/>
    </row>
    <row r="36" spans="1:20" x14ac:dyDescent="0.2">
      <c r="D36" s="67"/>
      <c r="E36" s="67"/>
      <c r="F36" s="67"/>
      <c r="G36" s="55"/>
      <c r="K36" s="4"/>
      <c r="P36" s="40"/>
      <c r="Q36" s="40"/>
      <c r="R36" s="39"/>
      <c r="S36" s="39"/>
      <c r="T36" s="39"/>
    </row>
    <row r="37" spans="1:20" x14ac:dyDescent="0.2">
      <c r="A37">
        <v>2013</v>
      </c>
      <c r="B37" t="s">
        <v>24</v>
      </c>
      <c r="C37" t="s">
        <v>35</v>
      </c>
      <c r="D37">
        <v>-1.0673395999999999</v>
      </c>
      <c r="E37">
        <v>7.0196309100000001</v>
      </c>
      <c r="F37">
        <v>-0.79479239000000002</v>
      </c>
      <c r="H37">
        <v>8.5211276999999992</v>
      </c>
      <c r="K37" s="4">
        <f>-2*LN(H37) +2*M37</f>
        <v>1.7149026175250928</v>
      </c>
      <c r="L37">
        <v>3</v>
      </c>
      <c r="M37">
        <v>3</v>
      </c>
      <c r="N37">
        <f t="shared" ref="N37:N39" si="16">1/EXP(-0.5*K37)</f>
        <v>2.357145395578061</v>
      </c>
      <c r="O37">
        <f>N37/SUM(N$37:$N$39)</f>
        <v>0.35612966344202196</v>
      </c>
      <c r="P37" s="40"/>
      <c r="Q37" s="40"/>
      <c r="R37" s="39"/>
      <c r="S37" s="39"/>
      <c r="T37" s="39"/>
    </row>
    <row r="38" spans="1:20" x14ac:dyDescent="0.2">
      <c r="A38">
        <v>2013</v>
      </c>
      <c r="B38" t="s">
        <v>24</v>
      </c>
      <c r="C38" t="s">
        <v>34</v>
      </c>
      <c r="D38">
        <v>-3.4977111999999999</v>
      </c>
      <c r="E38">
        <v>-0.91953048000000004</v>
      </c>
      <c r="F38">
        <v>-3.17227645</v>
      </c>
      <c r="H38">
        <v>9.5073845000000006</v>
      </c>
      <c r="K38" s="4">
        <f>-2*LN(H38) +2*M38</f>
        <v>1.4958623751149682</v>
      </c>
      <c r="L38">
        <v>3</v>
      </c>
      <c r="M38">
        <v>3</v>
      </c>
      <c r="N38">
        <f t="shared" si="16"/>
        <v>2.1126248678790334</v>
      </c>
      <c r="O38">
        <f>N38/SUM(N$37:$N$39)</f>
        <v>0.3191862430669013</v>
      </c>
    </row>
    <row r="39" spans="1:20" ht="17" thickBot="1" x14ac:dyDescent="0.25">
      <c r="A39" s="47">
        <v>2013</v>
      </c>
      <c r="B39" s="47" t="s">
        <v>24</v>
      </c>
      <c r="C39" s="47" t="s">
        <v>40</v>
      </c>
      <c r="D39" s="47">
        <v>-1.9968376000000001</v>
      </c>
      <c r="E39" s="47">
        <v>-8</v>
      </c>
      <c r="F39" s="47">
        <v>-4.5</v>
      </c>
      <c r="G39" s="47"/>
      <c r="H39" s="47">
        <v>9.3463966999999997</v>
      </c>
      <c r="K39" s="4">
        <f>-2*LN(H39) +2*M39</f>
        <v>1.5300182213127629</v>
      </c>
      <c r="L39">
        <v>3</v>
      </c>
      <c r="M39">
        <v>3</v>
      </c>
      <c r="N39">
        <f t="shared" si="16"/>
        <v>2.1490139534937214</v>
      </c>
      <c r="O39">
        <f>N39/SUM(N$37:$N$39)</f>
        <v>0.32468409349107663</v>
      </c>
    </row>
    <row r="40" spans="1:20" ht="17" thickTop="1" x14ac:dyDescent="0.2">
      <c r="A40">
        <v>2013</v>
      </c>
      <c r="B40" t="s">
        <v>24</v>
      </c>
      <c r="C40" t="s">
        <v>66</v>
      </c>
      <c r="D40" s="58">
        <v>-1.6277013849999999</v>
      </c>
      <c r="E40" s="58">
        <v>2.8629770999999998E-2</v>
      </c>
      <c r="F40" s="58">
        <v>-0.622756105</v>
      </c>
      <c r="G40" s="55"/>
      <c r="H40" s="2">
        <v>1.3858547000000001E-19</v>
      </c>
      <c r="K40" s="4"/>
    </row>
    <row r="41" spans="1:20" x14ac:dyDescent="0.2">
      <c r="D41" s="67"/>
      <c r="E41" s="67"/>
      <c r="F41" s="67"/>
      <c r="G41" s="55"/>
      <c r="K41" s="4"/>
    </row>
    <row r="42" spans="1:20" x14ac:dyDescent="0.2">
      <c r="A42">
        <v>2013</v>
      </c>
      <c r="B42" t="s">
        <v>33</v>
      </c>
      <c r="C42" t="s">
        <v>35</v>
      </c>
      <c r="D42">
        <v>-3.3488372000000002</v>
      </c>
      <c r="E42">
        <v>1.0597561</v>
      </c>
      <c r="F42">
        <v>-1.5445663999999999</v>
      </c>
      <c r="H42">
        <v>8.5182997999999994</v>
      </c>
      <c r="K42" s="4">
        <f>-2*LN(H42) +2*M42</f>
        <v>1.7155664661258658</v>
      </c>
      <c r="L42">
        <v>3</v>
      </c>
      <c r="M42">
        <v>3</v>
      </c>
      <c r="N42">
        <f>1/EXP(-0.5*K42)</f>
        <v>2.3579279192765283</v>
      </c>
      <c r="O42">
        <f>N42/SUM(N$42:N$44)</f>
        <v>0.33520011527549087</v>
      </c>
      <c r="T42" s="4"/>
    </row>
    <row r="43" spans="1:20" x14ac:dyDescent="0.2">
      <c r="A43">
        <v>2013</v>
      </c>
      <c r="B43" t="s">
        <v>33</v>
      </c>
      <c r="C43" t="s">
        <v>34</v>
      </c>
      <c r="D43">
        <v>-3.3340111000000001</v>
      </c>
      <c r="E43">
        <v>-2.5718333000000002</v>
      </c>
      <c r="F43">
        <v>2.1609842000000001</v>
      </c>
      <c r="H43">
        <v>8.5315712999999995</v>
      </c>
      <c r="K43" s="4">
        <f>-2*LN(H43) +2*M43</f>
        <v>1.7124528935709664</v>
      </c>
      <c r="L43">
        <v>3</v>
      </c>
      <c r="M43">
        <v>3</v>
      </c>
      <c r="N43">
        <f t="shared" ref="N43:N44" si="17">1/EXP(-0.5*K43)</f>
        <v>2.3542599852840316</v>
      </c>
      <c r="O43">
        <f>N43/SUM(N$42:N$44)</f>
        <v>0.3346786863178639</v>
      </c>
    </row>
    <row r="44" spans="1:20" ht="17" thickBot="1" x14ac:dyDescent="0.25">
      <c r="A44" s="47">
        <v>2013</v>
      </c>
      <c r="B44" s="47" t="s">
        <v>33</v>
      </c>
      <c r="C44" s="47" t="s">
        <v>40</v>
      </c>
      <c r="D44" s="47">
        <v>-4.2201057000000004</v>
      </c>
      <c r="E44" s="47">
        <v>-8</v>
      </c>
      <c r="F44" s="47">
        <v>-4.5</v>
      </c>
      <c r="G44" s="47"/>
      <c r="H44" s="47">
        <v>8.6493538999999995</v>
      </c>
      <c r="K44" s="4">
        <f>-2*LN(H44) +2*M44</f>
        <v>1.6850307509750788</v>
      </c>
      <c r="L44">
        <v>3</v>
      </c>
      <c r="M44">
        <v>3</v>
      </c>
      <c r="N44">
        <f t="shared" si="17"/>
        <v>2.3222008436014701</v>
      </c>
      <c r="O44">
        <f>N44/SUM(N$42:N$44)</f>
        <v>0.33012119840664522</v>
      </c>
      <c r="Q44" t="s">
        <v>0</v>
      </c>
      <c r="R44" t="s">
        <v>1</v>
      </c>
      <c r="S44" t="s">
        <v>49</v>
      </c>
    </row>
    <row r="45" spans="1:20" ht="17" thickTop="1" x14ac:dyDescent="0.2">
      <c r="A45">
        <v>2013</v>
      </c>
      <c r="B45" t="s">
        <v>33</v>
      </c>
      <c r="C45" t="s">
        <v>66</v>
      </c>
      <c r="D45">
        <v>-3.9648206400000001</v>
      </c>
      <c r="E45">
        <v>-1.84259419</v>
      </c>
      <c r="F45">
        <v>-0.92724832999999995</v>
      </c>
      <c r="G45" s="55"/>
      <c r="H45" s="2">
        <v>2.1582403E-19</v>
      </c>
      <c r="Q45" s="90">
        <f>$O22*D22+$O23*D23+$O24*D24</f>
        <v>-2.4210913715517925</v>
      </c>
      <c r="R45" s="24">
        <f>$O22*E22+$O23*E23+$O24*E24</f>
        <v>-0.25670987745355078</v>
      </c>
      <c r="S45" s="91">
        <f>$O22*F22+$O23*F23+$O24*F24</f>
        <v>-1.3002757010351056</v>
      </c>
    </row>
    <row r="46" spans="1:20" x14ac:dyDescent="0.2">
      <c r="A46" s="10"/>
      <c r="D46" s="4"/>
      <c r="E46" s="4"/>
      <c r="F46" s="4"/>
      <c r="G46" s="4"/>
      <c r="Q46" s="25" t="s">
        <v>36</v>
      </c>
      <c r="R46" s="26"/>
      <c r="S46" s="92"/>
    </row>
    <row r="47" spans="1:20" ht="17" thickBot="1" x14ac:dyDescent="0.25">
      <c r="A47" s="10">
        <v>2013</v>
      </c>
      <c r="C47" t="s">
        <v>83</v>
      </c>
      <c r="G47" s="4"/>
      <c r="Q47" s="25">
        <f>$O27*D27+$O28*D28+$O29*D29</f>
        <v>0.37106009032067061</v>
      </c>
      <c r="R47" s="26">
        <f>$O27*E27+$O28*E28+$O29*E29</f>
        <v>6.5594292576354922</v>
      </c>
      <c r="S47" s="92">
        <f>$O27*F27+$O28*F28+$O29*F29</f>
        <v>-0.14486840012249669</v>
      </c>
      <c r="T47" s="4"/>
    </row>
    <row r="48" spans="1:20" x14ac:dyDescent="0.2">
      <c r="A48" s="10">
        <v>2013</v>
      </c>
      <c r="C48" s="32" t="s">
        <v>22</v>
      </c>
      <c r="D48" s="33">
        <v>-2.4210913715517925</v>
      </c>
      <c r="E48" s="33">
        <v>-0.25670987745355078</v>
      </c>
      <c r="F48" s="33">
        <v>-1.3002757010351056</v>
      </c>
      <c r="G48" s="21"/>
      <c r="H48" s="35">
        <f t="shared" ref="H48:J52" si="18">EXP(D48)</f>
        <v>8.8824623873399358E-2</v>
      </c>
      <c r="I48" s="35">
        <f t="shared" si="18"/>
        <v>0.77359261787174094</v>
      </c>
      <c r="J48" s="99">
        <f t="shared" si="18"/>
        <v>0.27245666609333746</v>
      </c>
      <c r="Q48" s="25" t="s">
        <v>46</v>
      </c>
      <c r="R48" s="26"/>
      <c r="S48" s="92"/>
    </row>
    <row r="49" spans="1:20" x14ac:dyDescent="0.2">
      <c r="A49" s="10">
        <v>2013</v>
      </c>
      <c r="C49" s="22" t="s">
        <v>23</v>
      </c>
      <c r="D49" s="18">
        <v>-1.4871025385870293</v>
      </c>
      <c r="E49" s="18">
        <v>-7.419812153812666E-2</v>
      </c>
      <c r="F49" s="18">
        <v>0.5899163340572765</v>
      </c>
      <c r="G49" s="13"/>
      <c r="H49" s="36">
        <f t="shared" si="18"/>
        <v>0.22602661106033506</v>
      </c>
      <c r="I49" s="36">
        <f t="shared" si="18"/>
        <v>0.92848772220186249</v>
      </c>
      <c r="J49" s="100">
        <f t="shared" si="18"/>
        <v>1.8038374893201947</v>
      </c>
      <c r="Q49" s="25">
        <f>$O32*D32+$O33*D33+$O34*D34</f>
        <v>-1.4871025385870293</v>
      </c>
      <c r="R49" s="26">
        <f>$O32*E32+$O33*E33+$O34*E34</f>
        <v>-7.419812153812666E-2</v>
      </c>
      <c r="S49" s="92">
        <f>$O32*F32+$O33*F33+$O34*F34</f>
        <v>0.5899163340572765</v>
      </c>
    </row>
    <row r="50" spans="1:20" x14ac:dyDescent="0.2">
      <c r="A50" s="10">
        <v>2013</v>
      </c>
      <c r="C50" s="22" t="s">
        <v>24</v>
      </c>
      <c r="D50" s="34">
        <v>-2.1448739957922625</v>
      </c>
      <c r="E50" s="34">
        <v>-0.39107543375980303</v>
      </c>
      <c r="F50" s="34">
        <v>-2.7566745691119321</v>
      </c>
      <c r="H50" s="36">
        <f t="shared" si="18"/>
        <v>0.11708278903877269</v>
      </c>
      <c r="I50" s="36">
        <f t="shared" si="18"/>
        <v>0.67632913606540135</v>
      </c>
      <c r="J50" s="100">
        <f t="shared" si="18"/>
        <v>6.3502591105057321E-2</v>
      </c>
      <c r="Q50" s="25" t="s">
        <v>47</v>
      </c>
      <c r="R50" s="27"/>
      <c r="S50" s="94"/>
    </row>
    <row r="51" spans="1:20" x14ac:dyDescent="0.2">
      <c r="A51" s="10">
        <v>2013</v>
      </c>
      <c r="C51" s="22" t="s">
        <v>25</v>
      </c>
      <c r="D51" s="18">
        <v>-3.6314994216827432</v>
      </c>
      <c r="E51" s="18">
        <v>-3.1464770106417941</v>
      </c>
      <c r="F51" s="18">
        <v>-1.2800488749508931</v>
      </c>
      <c r="H51" s="36">
        <f t="shared" si="18"/>
        <v>2.6476455259865084E-2</v>
      </c>
      <c r="I51" s="36">
        <f t="shared" si="18"/>
        <v>4.3003360695133462E-2</v>
      </c>
      <c r="J51" s="100">
        <f t="shared" si="18"/>
        <v>0.27802371172586493</v>
      </c>
      <c r="Q51" s="25">
        <f>$O37*D37+ $O38*D38+$O39*D39</f>
        <v>-2.1448739957922625</v>
      </c>
      <c r="R51" s="26">
        <f t="shared" ref="R51:S51" si="19">$O37*E37+ $O38*E38+$O39*E39</f>
        <v>-0.39107543375980303</v>
      </c>
      <c r="S51" s="92">
        <f t="shared" si="19"/>
        <v>-2.7566745691119321</v>
      </c>
    </row>
    <row r="52" spans="1:20" x14ac:dyDescent="0.2">
      <c r="A52" s="10">
        <v>2013</v>
      </c>
      <c r="C52" s="22" t="s">
        <v>26</v>
      </c>
      <c r="D52" s="18">
        <v>0.37106009032067061</v>
      </c>
      <c r="E52" s="18">
        <v>6.5594292576354922</v>
      </c>
      <c r="F52" s="18">
        <v>-0.14486840012249669</v>
      </c>
      <c r="H52" s="36">
        <f t="shared" si="18"/>
        <v>1.4492701578786762</v>
      </c>
      <c r="I52" s="36">
        <f t="shared" si="18"/>
        <v>705.86871042941482</v>
      </c>
      <c r="J52" s="100">
        <f t="shared" si="18"/>
        <v>0.86513613742933715</v>
      </c>
      <c r="Q52" s="25" t="s">
        <v>48</v>
      </c>
      <c r="R52" s="27"/>
      <c r="S52" s="94"/>
    </row>
    <row r="53" spans="1:20" ht="17" thickBot="1" x14ac:dyDescent="0.25">
      <c r="A53" s="10">
        <v>2013</v>
      </c>
      <c r="C53" s="22"/>
      <c r="D53" s="17"/>
      <c r="E53" s="17"/>
      <c r="F53" s="17"/>
      <c r="H53" s="37"/>
      <c r="I53" s="37"/>
      <c r="J53" s="101"/>
      <c r="Q53" s="95">
        <f>$O42*D42+$O43*D43+$O44*D44</f>
        <v>-3.6314994216827432</v>
      </c>
      <c r="R53" s="28">
        <f>$O42*E42+$O43*E43+$O44*E44</f>
        <v>-3.1464770106417941</v>
      </c>
      <c r="S53" s="96">
        <f>$O42*F42+$O43*F43+$O44*F44</f>
        <v>-1.2800488749508931</v>
      </c>
      <c r="T53" s="4"/>
    </row>
    <row r="54" spans="1:20" x14ac:dyDescent="0.2">
      <c r="A54" s="10">
        <v>2013</v>
      </c>
      <c r="C54" s="22" t="s">
        <v>5</v>
      </c>
      <c r="D54" s="18">
        <f>AVERAGE(D48:D52)</f>
        <v>-1.8627014474586314</v>
      </c>
      <c r="E54" s="18">
        <f t="shared" ref="E54:F54" si="20">AVERAGE(E48:E52)</f>
        <v>0.53819376284844345</v>
      </c>
      <c r="F54" s="18">
        <f t="shared" si="20"/>
        <v>-0.97839024223263016</v>
      </c>
      <c r="G54" t="s">
        <v>41</v>
      </c>
      <c r="H54" s="36">
        <f>AVERAGE(H48:H52)</f>
        <v>0.38153612742220966</v>
      </c>
      <c r="I54" s="36">
        <f t="shared" ref="I54:J54" si="21">AVERAGE(I48:I52)</f>
        <v>141.65802465324981</v>
      </c>
      <c r="J54" s="100">
        <f t="shared" si="21"/>
        <v>0.65659131913475832</v>
      </c>
    </row>
    <row r="55" spans="1:20" x14ac:dyDescent="0.2">
      <c r="A55" s="10">
        <v>2013</v>
      </c>
      <c r="C55" s="22" t="s">
        <v>6</v>
      </c>
      <c r="D55" s="18">
        <f>STDEV(D48:D52)</f>
        <v>1.4706148438653877</v>
      </c>
      <c r="E55" s="18">
        <f t="shared" ref="E55:F55" si="22">STDEV(E48:E52)</f>
        <v>3.5952229572687635</v>
      </c>
      <c r="F55" s="18">
        <f t="shared" si="22"/>
        <v>1.2758573103030904</v>
      </c>
      <c r="G55" t="s">
        <v>42</v>
      </c>
      <c r="H55" s="36">
        <f>STDEV(H48:H52)</f>
        <v>0.60123251175437442</v>
      </c>
      <c r="I55" s="36">
        <f t="shared" ref="I55:J55" si="23">STDEV(I48:I52)</f>
        <v>315.40354168325354</v>
      </c>
      <c r="J55" s="100">
        <f t="shared" si="23"/>
        <v>0.70751180566212213</v>
      </c>
    </row>
    <row r="56" spans="1:20" ht="17" thickBot="1" x14ac:dyDescent="0.25">
      <c r="A56">
        <v>2013</v>
      </c>
      <c r="C56" s="23" t="s">
        <v>27</v>
      </c>
      <c r="D56" s="19">
        <f>SQRT(EXP(D55^2)-1)</f>
        <v>2.7739234104434605</v>
      </c>
      <c r="E56" s="19">
        <f t="shared" ref="E56:F56" si="24">SQRT(EXP(E55^2)-1)</f>
        <v>640.86116283084277</v>
      </c>
      <c r="F56" s="19">
        <f t="shared" si="24"/>
        <v>2.0230469639987838</v>
      </c>
      <c r="G56" s="15" t="s">
        <v>27</v>
      </c>
      <c r="H56" s="38">
        <f>H55/H54</f>
        <v>1.5758206590199195</v>
      </c>
      <c r="I56" s="38">
        <f t="shared" ref="I56:J56" si="25">I55/I54</f>
        <v>2.2265137640828865</v>
      </c>
      <c r="J56" s="102">
        <f t="shared" si="25"/>
        <v>1.0775527867082766</v>
      </c>
    </row>
    <row r="58" spans="1:20" ht="17" thickBot="1" x14ac:dyDescent="0.25">
      <c r="C58" t="s">
        <v>84</v>
      </c>
      <c r="G58" s="4"/>
      <c r="N58" t="s">
        <v>71</v>
      </c>
      <c r="O58" t="s">
        <v>72</v>
      </c>
      <c r="P58" t="s">
        <v>76</v>
      </c>
      <c r="Q58" t="s">
        <v>77</v>
      </c>
    </row>
    <row r="59" spans="1:20" x14ac:dyDescent="0.2">
      <c r="C59" s="32" t="s">
        <v>22</v>
      </c>
      <c r="D59" s="33">
        <v>-2.85252265</v>
      </c>
      <c r="E59" s="33">
        <v>-0.19628113999999999</v>
      </c>
      <c r="F59" s="33">
        <v>-1.3042155099999999</v>
      </c>
      <c r="G59" s="97">
        <f>H25</f>
        <v>2.2938495E-19</v>
      </c>
      <c r="H59" s="35">
        <f t="shared" ref="H59:J63" si="26">EXP(D59)</f>
        <v>5.7698583797888475E-2</v>
      </c>
      <c r="I59" s="35">
        <f t="shared" si="26"/>
        <v>0.82178116664128509</v>
      </c>
      <c r="J59" s="99">
        <f t="shared" si="26"/>
        <v>0.27138535065256125</v>
      </c>
      <c r="N59" s="71">
        <v>19.23</v>
      </c>
      <c r="O59" s="64">
        <v>2780.0990000000002</v>
      </c>
      <c r="P59">
        <v>6.0999999999999999E-2</v>
      </c>
      <c r="Q59" s="43">
        <f>(O59/701.7-P59*24)*701.7</f>
        <v>1752.8102000000001</v>
      </c>
    </row>
    <row r="60" spans="1:20" x14ac:dyDescent="0.2">
      <c r="C60" s="22" t="s">
        <v>23</v>
      </c>
      <c r="D60" s="18">
        <v>-2.0344533899999999</v>
      </c>
      <c r="E60" s="18">
        <v>1.42553</v>
      </c>
      <c r="F60" s="18">
        <v>-0.86748928000000003</v>
      </c>
      <c r="G60" s="98">
        <f>H35</f>
        <v>1.9684567000000001E-20</v>
      </c>
      <c r="H60" s="36">
        <f t="shared" si="26"/>
        <v>0.13075193328864426</v>
      </c>
      <c r="I60" s="36">
        <f t="shared" si="26"/>
        <v>4.1600620914869841</v>
      </c>
      <c r="J60" s="100">
        <f t="shared" si="26"/>
        <v>0.42000474086274037</v>
      </c>
      <c r="N60" s="30">
        <v>19.54</v>
      </c>
      <c r="O60" s="65">
        <v>4366.3620000000001</v>
      </c>
      <c r="P60">
        <v>8.4000000000000005E-2</v>
      </c>
      <c r="Q60" s="44">
        <f t="shared" ref="Q60:Q63" si="27">(O60/701.7-P60*24)*701.7</f>
        <v>2951.7348000000002</v>
      </c>
    </row>
    <row r="61" spans="1:20" x14ac:dyDescent="0.2">
      <c r="C61" s="22" t="s">
        <v>24</v>
      </c>
      <c r="D61" s="34">
        <v>-1.6277013849999999</v>
      </c>
      <c r="E61" s="34">
        <v>2.8629770999999998E-2</v>
      </c>
      <c r="F61" s="34">
        <v>-0.622756105</v>
      </c>
      <c r="G61" s="2">
        <f>H40</f>
        <v>1.3858547000000001E-19</v>
      </c>
      <c r="H61" s="36">
        <f t="shared" si="26"/>
        <v>0.19638045879154212</v>
      </c>
      <c r="I61" s="36">
        <f t="shared" si="26"/>
        <v>1.0290435421796007</v>
      </c>
      <c r="J61" s="100">
        <f t="shared" si="26"/>
        <v>0.53646384750859477</v>
      </c>
      <c r="N61" s="30">
        <v>22.521000000000001</v>
      </c>
      <c r="O61" s="65">
        <v>6624.95</v>
      </c>
      <c r="P61">
        <v>7.9000000000000001E-2</v>
      </c>
      <c r="Q61" s="44">
        <f t="shared" si="27"/>
        <v>5294.5267999999996</v>
      </c>
    </row>
    <row r="62" spans="1:20" x14ac:dyDescent="0.2">
      <c r="C62" s="22" t="s">
        <v>25</v>
      </c>
      <c r="D62" s="18">
        <v>-3.9648206400000001</v>
      </c>
      <c r="E62" s="18">
        <v>-1.84259419</v>
      </c>
      <c r="F62" s="18">
        <v>-0.92724832999999995</v>
      </c>
      <c r="G62" s="2">
        <f>H45</f>
        <v>2.1582403E-19</v>
      </c>
      <c r="H62" s="36">
        <f t="shared" si="26"/>
        <v>1.8971439024595953E-2</v>
      </c>
      <c r="I62" s="36">
        <f t="shared" si="26"/>
        <v>0.15840595747295533</v>
      </c>
      <c r="J62" s="100">
        <f t="shared" si="26"/>
        <v>0.39564088706959155</v>
      </c>
      <c r="N62" s="30">
        <v>25.919</v>
      </c>
      <c r="O62" s="65">
        <v>2035.4970000000001</v>
      </c>
      <c r="P62">
        <v>9.1999999999999998E-2</v>
      </c>
      <c r="Q62" s="44">
        <f t="shared" si="27"/>
        <v>486.1433999999997</v>
      </c>
    </row>
    <row r="63" spans="1:20" ht="17" thickBot="1" x14ac:dyDescent="0.25">
      <c r="C63" s="22" t="s">
        <v>26</v>
      </c>
      <c r="D63" s="18">
        <v>0.35234449000000001</v>
      </c>
      <c r="E63" s="18">
        <v>6.8957398799999998</v>
      </c>
      <c r="F63" s="18">
        <v>-0.24161239000000001</v>
      </c>
      <c r="G63" s="2">
        <f>H30</f>
        <v>1.5900817E-16</v>
      </c>
      <c r="H63" s="36">
        <f t="shared" si="26"/>
        <v>1.4223984413669335</v>
      </c>
      <c r="I63" s="36">
        <f t="shared" si="26"/>
        <v>988.05649768042338</v>
      </c>
      <c r="J63" s="100">
        <f t="shared" si="26"/>
        <v>0.78536053215844437</v>
      </c>
      <c r="N63" s="72">
        <v>18.529</v>
      </c>
      <c r="O63" s="66">
        <v>22975.78</v>
      </c>
      <c r="P63">
        <v>6.2E-2</v>
      </c>
      <c r="Q63" s="45">
        <f t="shared" si="27"/>
        <v>21931.650399999999</v>
      </c>
    </row>
    <row r="64" spans="1:20" x14ac:dyDescent="0.2">
      <c r="C64" s="22"/>
      <c r="D64" s="17"/>
      <c r="E64" s="17"/>
      <c r="F64" s="17"/>
      <c r="G64" t="s">
        <v>85</v>
      </c>
      <c r="H64" s="37"/>
      <c r="I64" s="37"/>
      <c r="J64" s="101"/>
      <c r="M64" t="s">
        <v>41</v>
      </c>
      <c r="N64" s="69">
        <f>AVERAGE(N59:N63)</f>
        <v>21.147799999999997</v>
      </c>
      <c r="O64" s="69">
        <f>AVERAGE(O59:O63)</f>
        <v>7756.5375999999987</v>
      </c>
      <c r="Q64" s="69">
        <f>AVERAGE(Q59:Q63)</f>
        <v>6483.3731199999993</v>
      </c>
    </row>
    <row r="65" spans="3:17" x14ac:dyDescent="0.2">
      <c r="C65" s="22" t="s">
        <v>5</v>
      </c>
      <c r="D65" s="18">
        <f>AVERAGE(D59:D63)</f>
        <v>-2.0254307150000002</v>
      </c>
      <c r="E65" s="18">
        <f t="shared" ref="E65:F65" si="28">AVERAGE(E59:E63)</f>
        <v>1.2622048641999999</v>
      </c>
      <c r="F65" s="18">
        <f t="shared" si="28"/>
        <v>-0.792664323</v>
      </c>
      <c r="G65">
        <f>GEOMEAN(G59:G63)</f>
        <v>4.6385852696733738E-19</v>
      </c>
      <c r="H65" s="36">
        <f>AVERAGE(H59:H63)</f>
        <v>0.36524017125392089</v>
      </c>
      <c r="I65" s="36">
        <f t="shared" ref="I65:J65" si="29">AVERAGE(I59:I63)</f>
        <v>198.84515808764084</v>
      </c>
      <c r="J65" s="100">
        <f t="shared" si="29"/>
        <v>0.48177107165038652</v>
      </c>
      <c r="M65" t="s">
        <v>42</v>
      </c>
      <c r="N65" s="69">
        <f>STDEV(N59:N63)</f>
        <v>3.0729106234968948</v>
      </c>
      <c r="O65" s="69">
        <f>STDEV(O59:O63)</f>
        <v>8687.5538417279058</v>
      </c>
      <c r="Q65" s="69">
        <f>STDEV(Q59:Q63)</f>
        <v>8815.895949507405</v>
      </c>
    </row>
    <row r="66" spans="3:17" x14ac:dyDescent="0.2">
      <c r="C66" s="22" t="s">
        <v>6</v>
      </c>
      <c r="D66" s="18">
        <f>STDEV(D59:D63)</f>
        <v>1.6013587437120973</v>
      </c>
      <c r="E66" s="18">
        <f t="shared" ref="E66:F66" si="30">STDEV(E59:E63)</f>
        <v>3.3560414917056929</v>
      </c>
      <c r="F66" s="18">
        <f t="shared" si="30"/>
        <v>0.39304048183943752</v>
      </c>
      <c r="G66" t="s">
        <v>42</v>
      </c>
      <c r="H66" s="36">
        <f>STDEV(H59:H63)</f>
        <v>0.59488776404460431</v>
      </c>
      <c r="I66" s="36">
        <f t="shared" ref="I66:J66" si="31">STDEV(I59:I63)</f>
        <v>441.18525689271399</v>
      </c>
      <c r="J66" s="100">
        <f t="shared" si="31"/>
        <v>0.19407054141298405</v>
      </c>
      <c r="M66" t="s">
        <v>73</v>
      </c>
      <c r="N66" s="68">
        <f>N65/N64</f>
        <v>0.14530639704824594</v>
      </c>
      <c r="O66" s="68">
        <f>O65/O64</f>
        <v>1.1200298754083147</v>
      </c>
      <c r="Q66" s="68">
        <f>Q65/Q64</f>
        <v>1.3597699509707388</v>
      </c>
    </row>
    <row r="67" spans="3:17" ht="17" thickBot="1" x14ac:dyDescent="0.25">
      <c r="C67" s="23" t="s">
        <v>27</v>
      </c>
      <c r="D67" s="19">
        <f>SQRT(EXP(D66^2)-1)</f>
        <v>3.4629768159346592</v>
      </c>
      <c r="E67" s="19">
        <f t="shared" ref="E67:F67" si="32">SQRT(EXP(E66^2)-1)</f>
        <v>279.08065538032707</v>
      </c>
      <c r="F67" s="19">
        <f t="shared" si="32"/>
        <v>0.4087198236114658</v>
      </c>
      <c r="G67" s="15" t="s">
        <v>27</v>
      </c>
      <c r="H67" s="38">
        <f>H66/H65</f>
        <v>1.6287577623301153</v>
      </c>
      <c r="I67" s="38">
        <f t="shared" ref="I67:J67" si="33">I66/I65</f>
        <v>2.2187377411435985</v>
      </c>
      <c r="J67" s="102">
        <f t="shared" si="33"/>
        <v>0.40282730290999685</v>
      </c>
    </row>
    <row r="68" spans="3:17" ht="17" thickBot="1" x14ac:dyDescent="0.25"/>
    <row r="69" spans="3:17" x14ac:dyDescent="0.2">
      <c r="N69" s="7">
        <f>LN(N59)</f>
        <v>2.9564715596006885</v>
      </c>
      <c r="O69" s="70">
        <f>LN(O59)</f>
        <v>7.9302418175613996</v>
      </c>
    </row>
    <row r="70" spans="3:17" x14ac:dyDescent="0.2">
      <c r="N70" s="10">
        <f t="shared" ref="N70:O73" si="34">LN(N60)</f>
        <v>2.9724636466146368</v>
      </c>
      <c r="O70" s="9">
        <f t="shared" si="34"/>
        <v>8.3816854470946573</v>
      </c>
    </row>
    <row r="71" spans="3:17" x14ac:dyDescent="0.2">
      <c r="N71" s="10">
        <f t="shared" si="34"/>
        <v>3.1144482072589752</v>
      </c>
      <c r="O71" s="9">
        <f t="shared" si="34"/>
        <v>8.7985981036561309</v>
      </c>
    </row>
    <row r="72" spans="3:17" x14ac:dyDescent="0.2">
      <c r="N72" s="10">
        <f t="shared" si="34"/>
        <v>3.2549762904929236</v>
      </c>
      <c r="O72" s="9">
        <f t="shared" si="34"/>
        <v>7.6184952941025958</v>
      </c>
    </row>
    <row r="73" spans="3:17" ht="17" thickBot="1" x14ac:dyDescent="0.25">
      <c r="N73" s="14">
        <f t="shared" si="34"/>
        <v>2.9193370723002774</v>
      </c>
      <c r="O73" s="16">
        <f t="shared" si="34"/>
        <v>10.042195896593194</v>
      </c>
    </row>
    <row r="74" spans="3:17" x14ac:dyDescent="0.2">
      <c r="M74" t="s">
        <v>5</v>
      </c>
      <c r="N74" s="7">
        <f>AVERAGE(N69:N73)</f>
        <v>3.0435393552535004</v>
      </c>
      <c r="O74" s="43">
        <f>AVERAGE(O69:O73)</f>
        <v>8.5542433118015957</v>
      </c>
    </row>
    <row r="75" spans="3:17" x14ac:dyDescent="0.2">
      <c r="M75" t="s">
        <v>6</v>
      </c>
      <c r="N75" s="10">
        <f>STDEV(N69:N73)</f>
        <v>0.13945645141523863</v>
      </c>
      <c r="O75" s="44">
        <f>STDEV(O69:O73)</f>
        <v>0.94452244454593226</v>
      </c>
    </row>
    <row r="76" spans="3:17" ht="17" thickBot="1" x14ac:dyDescent="0.25">
      <c r="M76" t="s">
        <v>27</v>
      </c>
      <c r="N76" s="14">
        <f>SQRT(EXP(N75^2)-1)</f>
        <v>0.140137247473724</v>
      </c>
      <c r="O76" s="16">
        <f>SQRT(EXP(O75^2)-1)</f>
        <v>1.2001266869677676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indiv-fit-P182mod1pref-sid2000</vt:lpstr>
      <vt:lpstr>indiv-fit-P182mod1pref-sid2001</vt:lpstr>
      <vt:lpstr>indiv-fit-P182mod1pref-sid2002</vt:lpstr>
      <vt:lpstr>indiv-fit-P182mod1pref-sid2003</vt:lpstr>
      <vt:lpstr>Indiv-fit-P182mod1pref-sid2006</vt:lpstr>
      <vt:lpstr>Indiv-fit-P182mod1pref-sid2008</vt:lpstr>
      <vt:lpstr>Indiv-fit-P182mod1pref-sid2010</vt:lpstr>
      <vt:lpstr>indiv-fit-P182mod1pref-sid2012</vt:lpstr>
      <vt:lpstr>indiv-fit-P182mod1pref-sid2013</vt:lpstr>
      <vt:lpstr>indvi-fit-P182mod1pref-sid2015</vt:lpstr>
      <vt:lpstr>Indiv-fit-Pmod1pref-sid2016</vt:lpstr>
      <vt:lpstr>indiv-fit-P182mod1pref-sid2019</vt:lpstr>
      <vt:lpstr>indiv-fit-P182mod1p-sid2023</vt:lpstr>
      <vt:lpstr>indiv-fit-P182mod1p-sid2025</vt:lpstr>
      <vt:lpstr>indiv-fit-P182mod1pref-sid2030</vt:lpstr>
      <vt:lpstr>Indiv-fit-P182mod1p-sid2032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Ted W. Simon</cp:lastModifiedBy>
  <dcterms:created xsi:type="dcterms:W3CDTF">2022-08-27T19:02:59Z</dcterms:created>
  <dcterms:modified xsi:type="dcterms:W3CDTF">2024-02-13T19:13:45Z</dcterms:modified>
</cp:coreProperties>
</file>