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edwsimon/Library/CloudStorage/Dropbox/Peth Model/Models2022/2022-modeling paper/Supplement/"/>
    </mc:Choice>
  </mc:AlternateContent>
  <xr:revisionPtr revIDLastSave="0" documentId="8_{E25EE182-AA82-3348-80CB-763137AADC73}" xr6:coauthVersionLast="47" xr6:coauthVersionMax="47" xr10:uidLastSave="{00000000-0000-0000-0000-000000000000}"/>
  <bookViews>
    <workbookView xWindow="51300" yWindow="0" windowWidth="42560" windowHeight="27900" xr2:uid="{4825FB0F-2F71-EF40-B737-D7B7907610D8}"/>
  </bookViews>
  <sheets>
    <sheet name="indiv-fit-P204mod1pref-sid2000" sheetId="11" r:id="rId1"/>
    <sheet name="indiv-fit-P204mod1pref-sid2002" sheetId="12" r:id="rId2"/>
    <sheet name="Indiv-fit-P204mod1pref-sid2003" sheetId="14" r:id="rId3"/>
    <sheet name="Indiv-fit-P204mod1pref-sid2006" sheetId="29" r:id="rId4"/>
    <sheet name="Indiv-fit-P204mod1pref-sid2008" sheetId="15" r:id="rId5"/>
    <sheet name="Indiv-fit-P204mod1pref-sid2010" sheetId="17" r:id="rId6"/>
    <sheet name="Indiv-fit-P204mod1pref-sid2012" sheetId="30" r:id="rId7"/>
    <sheet name="indiv-fit-P204-mod1pref-sid2013" sheetId="35" r:id="rId8"/>
    <sheet name="Indiv-fit-P204mod1pref-sid2019" sheetId="32" r:id="rId9"/>
    <sheet name="indiv-fit-P204mod1pref-sid2023" sheetId="22" r:id="rId10"/>
    <sheet name="indiv-fit-P204mod1p-sid2025" sheetId="24" r:id="rId11"/>
    <sheet name="Indiv-fit-P204mod1p-sid2030" sheetId="26" r:id="rId12"/>
    <sheet name="Indiv-fit-P204mod1p-sid2032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33" l="1"/>
  <c r="G62" i="33"/>
  <c r="G61" i="33"/>
  <c r="G60" i="33"/>
  <c r="G59" i="33"/>
  <c r="G65" i="33" s="1"/>
  <c r="G63" i="26"/>
  <c r="G62" i="26"/>
  <c r="G61" i="26"/>
  <c r="G60" i="26"/>
  <c r="G59" i="26"/>
  <c r="G65" i="26" s="1"/>
  <c r="G63" i="24"/>
  <c r="G62" i="24"/>
  <c r="G61" i="24"/>
  <c r="G60" i="24"/>
  <c r="G59" i="24"/>
  <c r="G65" i="24" s="1"/>
  <c r="G63" i="22"/>
  <c r="G62" i="22"/>
  <c r="G61" i="22"/>
  <c r="G60" i="22"/>
  <c r="G59" i="22"/>
  <c r="G65" i="22" s="1"/>
  <c r="G63" i="32"/>
  <c r="G62" i="32"/>
  <c r="G61" i="32"/>
  <c r="G60" i="32"/>
  <c r="G59" i="32"/>
  <c r="G65" i="32" s="1"/>
  <c r="G63" i="35"/>
  <c r="G62" i="35"/>
  <c r="G61" i="35"/>
  <c r="G60" i="35"/>
  <c r="G59" i="35"/>
  <c r="G65" i="35" s="1"/>
  <c r="G63" i="30"/>
  <c r="G62" i="30"/>
  <c r="G61" i="30"/>
  <c r="G60" i="30"/>
  <c r="G59" i="30"/>
  <c r="G65" i="30" s="1"/>
  <c r="G63" i="17"/>
  <c r="G62" i="17"/>
  <c r="G61" i="17"/>
  <c r="G60" i="17"/>
  <c r="G59" i="17"/>
  <c r="G65" i="17" s="1"/>
  <c r="G63" i="15"/>
  <c r="G62" i="15"/>
  <c r="G61" i="15"/>
  <c r="G60" i="15"/>
  <c r="G59" i="15"/>
  <c r="G65" i="15" s="1"/>
  <c r="G63" i="29"/>
  <c r="G62" i="29"/>
  <c r="G61" i="29"/>
  <c r="G60" i="29"/>
  <c r="G59" i="29"/>
  <c r="G65" i="29" s="1"/>
  <c r="G63" i="14"/>
  <c r="G62" i="14"/>
  <c r="G61" i="14"/>
  <c r="G60" i="14"/>
  <c r="G59" i="14"/>
  <c r="G65" i="14" s="1"/>
  <c r="K13" i="12"/>
  <c r="K14" i="12"/>
  <c r="K15" i="12"/>
  <c r="K16" i="12"/>
  <c r="K17" i="12"/>
  <c r="K18" i="12"/>
  <c r="K19" i="12"/>
  <c r="G63" i="12"/>
  <c r="G62" i="12"/>
  <c r="G61" i="12"/>
  <c r="G60" i="12"/>
  <c r="G59" i="12"/>
  <c r="G65" i="12" s="1"/>
  <c r="G65" i="11"/>
  <c r="G63" i="11"/>
  <c r="G62" i="11"/>
  <c r="G61" i="11"/>
  <c r="G60" i="11"/>
  <c r="G59" i="11"/>
  <c r="D65" i="11"/>
  <c r="E65" i="11"/>
  <c r="F65" i="11"/>
  <c r="D66" i="30"/>
  <c r="D67" i="35"/>
  <c r="O66" i="35"/>
  <c r="F66" i="35"/>
  <c r="F67" i="35" s="1"/>
  <c r="E66" i="35"/>
  <c r="E67" i="35" s="1"/>
  <c r="D66" i="35"/>
  <c r="O65" i="35"/>
  <c r="N65" i="35"/>
  <c r="F65" i="35"/>
  <c r="E65" i="35"/>
  <c r="D65" i="35"/>
  <c r="O64" i="35"/>
  <c r="N64" i="35"/>
  <c r="Q63" i="35"/>
  <c r="J63" i="35"/>
  <c r="I63" i="35"/>
  <c r="H63" i="35"/>
  <c r="Q62" i="35"/>
  <c r="J62" i="35"/>
  <c r="I62" i="35"/>
  <c r="H62" i="35"/>
  <c r="Q61" i="35"/>
  <c r="J61" i="35"/>
  <c r="I61" i="35"/>
  <c r="H61" i="35"/>
  <c r="Q60" i="35"/>
  <c r="J60" i="35"/>
  <c r="J65" i="35" s="1"/>
  <c r="I60" i="35"/>
  <c r="I65" i="35" s="1"/>
  <c r="H60" i="35"/>
  <c r="H65" i="35" s="1"/>
  <c r="Q59" i="35"/>
  <c r="Q64" i="35" s="1"/>
  <c r="J59" i="35"/>
  <c r="I59" i="35"/>
  <c r="H59" i="35"/>
  <c r="F56" i="35"/>
  <c r="E56" i="35"/>
  <c r="D56" i="35"/>
  <c r="F55" i="35"/>
  <c r="E55" i="35"/>
  <c r="D55" i="35"/>
  <c r="J54" i="35"/>
  <c r="I54" i="35"/>
  <c r="H54" i="35"/>
  <c r="F54" i="35"/>
  <c r="E54" i="35"/>
  <c r="D54" i="35"/>
  <c r="J52" i="35"/>
  <c r="I52" i="35"/>
  <c r="H52" i="35"/>
  <c r="J51" i="35"/>
  <c r="I51" i="35"/>
  <c r="H51" i="35"/>
  <c r="J50" i="35"/>
  <c r="I50" i="35"/>
  <c r="H50" i="35"/>
  <c r="J49" i="35"/>
  <c r="J55" i="35" s="1"/>
  <c r="J56" i="35" s="1"/>
  <c r="I49" i="35"/>
  <c r="H49" i="35"/>
  <c r="J48" i="35"/>
  <c r="I48" i="35"/>
  <c r="I55" i="35" s="1"/>
  <c r="I56" i="35" s="1"/>
  <c r="H48" i="35"/>
  <c r="H55" i="35" s="1"/>
  <c r="H56" i="35" s="1"/>
  <c r="K44" i="35"/>
  <c r="N44" i="35" s="1"/>
  <c r="O44" i="35" s="1"/>
  <c r="K43" i="35"/>
  <c r="N43" i="35" s="1"/>
  <c r="N42" i="35"/>
  <c r="K42" i="35"/>
  <c r="K39" i="35"/>
  <c r="N39" i="35" s="1"/>
  <c r="K38" i="35"/>
  <c r="N38" i="35" s="1"/>
  <c r="K37" i="35"/>
  <c r="N37" i="35" s="1"/>
  <c r="O37" i="35" s="1"/>
  <c r="K34" i="35"/>
  <c r="N34" i="35" s="1"/>
  <c r="K33" i="35"/>
  <c r="N33" i="35" s="1"/>
  <c r="K32" i="35"/>
  <c r="N32" i="35" s="1"/>
  <c r="O32" i="35" s="1"/>
  <c r="N29" i="35"/>
  <c r="K29" i="35"/>
  <c r="K28" i="35"/>
  <c r="N28" i="35" s="1"/>
  <c r="K27" i="35"/>
  <c r="N27" i="35" s="1"/>
  <c r="N24" i="35"/>
  <c r="K24" i="35"/>
  <c r="Q23" i="35"/>
  <c r="K23" i="35"/>
  <c r="N23" i="35" s="1"/>
  <c r="O23" i="35" s="1"/>
  <c r="T22" i="35"/>
  <c r="T23" i="35" s="1"/>
  <c r="S22" i="35"/>
  <c r="S23" i="35" s="1"/>
  <c r="R22" i="35"/>
  <c r="R23" i="35" s="1"/>
  <c r="Q22" i="35"/>
  <c r="K22" i="35"/>
  <c r="N22" i="35" s="1"/>
  <c r="K19" i="35"/>
  <c r="N19" i="35" s="1"/>
  <c r="K18" i="35"/>
  <c r="N18" i="35" s="1"/>
  <c r="K17" i="35"/>
  <c r="N17" i="35" s="1"/>
  <c r="K16" i="35"/>
  <c r="N16" i="35" s="1"/>
  <c r="K15" i="35"/>
  <c r="N15" i="35" s="1"/>
  <c r="N14" i="35"/>
  <c r="K14" i="35"/>
  <c r="K13" i="35"/>
  <c r="N13" i="35" s="1"/>
  <c r="O13" i="35" s="1"/>
  <c r="K12" i="35"/>
  <c r="N12" i="35" s="1"/>
  <c r="N9" i="35"/>
  <c r="K9" i="35"/>
  <c r="K8" i="35"/>
  <c r="N8" i="35" s="1"/>
  <c r="K7" i="35"/>
  <c r="N7" i="35" s="1"/>
  <c r="K6" i="35"/>
  <c r="N6" i="35" s="1"/>
  <c r="K5" i="35"/>
  <c r="N5" i="35" s="1"/>
  <c r="K4" i="35"/>
  <c r="N4" i="35" s="1"/>
  <c r="N3" i="35"/>
  <c r="P3" i="35" s="1"/>
  <c r="K3" i="35"/>
  <c r="K2" i="35"/>
  <c r="N2" i="35" s="1"/>
  <c r="E65" i="15"/>
  <c r="F65" i="15"/>
  <c r="E66" i="15"/>
  <c r="F66" i="15"/>
  <c r="D65" i="15"/>
  <c r="D66" i="15"/>
  <c r="Q63" i="33"/>
  <c r="Q62" i="33"/>
  <c r="Q61" i="33"/>
  <c r="Q60" i="33"/>
  <c r="Q59" i="33"/>
  <c r="S51" i="33"/>
  <c r="R51" i="33"/>
  <c r="Q51" i="33"/>
  <c r="S49" i="33"/>
  <c r="R49" i="33"/>
  <c r="Q49" i="33"/>
  <c r="R22" i="33"/>
  <c r="S22" i="33"/>
  <c r="T22" i="33"/>
  <c r="Q22" i="33"/>
  <c r="R12" i="33"/>
  <c r="S12" i="33"/>
  <c r="T12" i="33"/>
  <c r="R13" i="33"/>
  <c r="S13" i="33"/>
  <c r="T13" i="33"/>
  <c r="R14" i="33"/>
  <c r="S14" i="33"/>
  <c r="T14" i="33"/>
  <c r="R15" i="33"/>
  <c r="S15" i="33"/>
  <c r="T15" i="33"/>
  <c r="R16" i="33"/>
  <c r="S16" i="33"/>
  <c r="T16" i="33"/>
  <c r="R17" i="33"/>
  <c r="S17" i="33"/>
  <c r="T17" i="33"/>
  <c r="R18" i="33"/>
  <c r="S18" i="33"/>
  <c r="T18" i="33"/>
  <c r="R19" i="33"/>
  <c r="S19" i="33"/>
  <c r="T19" i="33"/>
  <c r="Q13" i="33"/>
  <c r="Q14" i="33"/>
  <c r="Q15" i="33"/>
  <c r="Q16" i="33"/>
  <c r="Q17" i="33"/>
  <c r="Q18" i="33"/>
  <c r="Q19" i="33"/>
  <c r="Q12" i="33"/>
  <c r="S5" i="33"/>
  <c r="R5" i="33"/>
  <c r="Q5" i="33"/>
  <c r="S4" i="33"/>
  <c r="R4" i="33"/>
  <c r="Q4" i="33"/>
  <c r="S2" i="33"/>
  <c r="R2" i="33"/>
  <c r="Q2" i="33"/>
  <c r="R22" i="26"/>
  <c r="S22" i="26"/>
  <c r="T22" i="26"/>
  <c r="Q22" i="26"/>
  <c r="R12" i="26"/>
  <c r="S12" i="26"/>
  <c r="T12" i="26"/>
  <c r="R13" i="26"/>
  <c r="S13" i="26"/>
  <c r="T13" i="26"/>
  <c r="R14" i="26"/>
  <c r="S14" i="26"/>
  <c r="T14" i="26"/>
  <c r="R15" i="26"/>
  <c r="S15" i="26"/>
  <c r="T15" i="26"/>
  <c r="R16" i="26"/>
  <c r="S16" i="26"/>
  <c r="T16" i="26"/>
  <c r="R17" i="26"/>
  <c r="S17" i="26"/>
  <c r="T17" i="26"/>
  <c r="R18" i="26"/>
  <c r="S18" i="26"/>
  <c r="T18" i="26"/>
  <c r="R19" i="26"/>
  <c r="S19" i="26"/>
  <c r="T19" i="26"/>
  <c r="Q13" i="26"/>
  <c r="Q14" i="26"/>
  <c r="Q15" i="26"/>
  <c r="Q16" i="26"/>
  <c r="Q17" i="26"/>
  <c r="Q18" i="26"/>
  <c r="Q19" i="26"/>
  <c r="Q12" i="26"/>
  <c r="S5" i="26"/>
  <c r="R5" i="26"/>
  <c r="Q5" i="26"/>
  <c r="S4" i="26"/>
  <c r="R4" i="26"/>
  <c r="Q4" i="26"/>
  <c r="S2" i="26"/>
  <c r="R2" i="26"/>
  <c r="Q2" i="26"/>
  <c r="N66" i="35" l="1"/>
  <c r="T13" i="35"/>
  <c r="S13" i="35"/>
  <c r="R13" i="35"/>
  <c r="Q13" i="35"/>
  <c r="S49" i="35"/>
  <c r="Q49" i="35"/>
  <c r="O33" i="35"/>
  <c r="R49" i="35" s="1"/>
  <c r="O34" i="35"/>
  <c r="O14" i="35"/>
  <c r="O15" i="35"/>
  <c r="O4" i="35"/>
  <c r="P4" i="35"/>
  <c r="P5" i="35"/>
  <c r="O5" i="35"/>
  <c r="O16" i="35"/>
  <c r="P7" i="35"/>
  <c r="O7" i="35"/>
  <c r="O17" i="35"/>
  <c r="O38" i="35"/>
  <c r="R51" i="35" s="1"/>
  <c r="O18" i="35"/>
  <c r="P6" i="35"/>
  <c r="O6" i="35"/>
  <c r="O39" i="35"/>
  <c r="O19" i="35"/>
  <c r="O9" i="35"/>
  <c r="O22" i="35"/>
  <c r="O28" i="35"/>
  <c r="O42" i="35"/>
  <c r="P8" i="35"/>
  <c r="O8" i="35"/>
  <c r="O24" i="35"/>
  <c r="O27" i="35"/>
  <c r="O29" i="35"/>
  <c r="P2" i="35"/>
  <c r="O2" i="35"/>
  <c r="O12" i="35"/>
  <c r="O43" i="35"/>
  <c r="P9" i="35"/>
  <c r="H66" i="35"/>
  <c r="H67" i="35" s="1"/>
  <c r="J66" i="35"/>
  <c r="J67" i="35" s="1"/>
  <c r="I66" i="35"/>
  <c r="I67" i="35" s="1"/>
  <c r="Q65" i="35"/>
  <c r="Q66" i="35" s="1"/>
  <c r="O3" i="35"/>
  <c r="R22" i="24"/>
  <c r="S22" i="24"/>
  <c r="T22" i="24"/>
  <c r="Q22" i="24"/>
  <c r="R12" i="24"/>
  <c r="S12" i="24"/>
  <c r="T12" i="24"/>
  <c r="R13" i="24"/>
  <c r="S13" i="24"/>
  <c r="T13" i="24"/>
  <c r="R14" i="24"/>
  <c r="S14" i="24"/>
  <c r="T14" i="24"/>
  <c r="R15" i="24"/>
  <c r="S15" i="24"/>
  <c r="T15" i="24"/>
  <c r="R16" i="24"/>
  <c r="S16" i="24"/>
  <c r="T16" i="24"/>
  <c r="R17" i="24"/>
  <c r="S17" i="24"/>
  <c r="T17" i="24"/>
  <c r="R18" i="24"/>
  <c r="S18" i="24"/>
  <c r="T18" i="24"/>
  <c r="R19" i="24"/>
  <c r="S19" i="24"/>
  <c r="T19" i="24"/>
  <c r="Q13" i="24"/>
  <c r="Q14" i="24"/>
  <c r="Q15" i="24"/>
  <c r="Q16" i="24"/>
  <c r="Q17" i="24"/>
  <c r="Q18" i="24"/>
  <c r="Q19" i="24"/>
  <c r="Q12" i="24"/>
  <c r="S5" i="24"/>
  <c r="R5" i="24"/>
  <c r="Q5" i="24"/>
  <c r="S4" i="24"/>
  <c r="R4" i="24"/>
  <c r="Q4" i="24"/>
  <c r="S2" i="24"/>
  <c r="R2" i="24"/>
  <c r="Q2" i="24"/>
  <c r="F66" i="33"/>
  <c r="F67" i="33" s="1"/>
  <c r="E66" i="33"/>
  <c r="E67" i="33" s="1"/>
  <c r="D66" i="33"/>
  <c r="D67" i="33" s="1"/>
  <c r="O65" i="33"/>
  <c r="O66" i="33" s="1"/>
  <c r="N65" i="33"/>
  <c r="N66" i="33" s="1"/>
  <c r="F65" i="33"/>
  <c r="E65" i="33"/>
  <c r="D65" i="33"/>
  <c r="O64" i="33"/>
  <c r="N64" i="33"/>
  <c r="J63" i="33"/>
  <c r="I63" i="33"/>
  <c r="H63" i="33"/>
  <c r="J62" i="33"/>
  <c r="I62" i="33"/>
  <c r="H62" i="33"/>
  <c r="Q65" i="33"/>
  <c r="J61" i="33"/>
  <c r="I61" i="33"/>
  <c r="H61" i="33"/>
  <c r="J60" i="33"/>
  <c r="I60" i="33"/>
  <c r="H60" i="33"/>
  <c r="Q64" i="33"/>
  <c r="J59" i="33"/>
  <c r="I59" i="33"/>
  <c r="H59" i="33"/>
  <c r="F55" i="33"/>
  <c r="F56" i="33" s="1"/>
  <c r="E55" i="33"/>
  <c r="E56" i="33" s="1"/>
  <c r="D55" i="33"/>
  <c r="D56" i="33" s="1"/>
  <c r="F54" i="33"/>
  <c r="E54" i="33"/>
  <c r="D54" i="33"/>
  <c r="J52" i="33"/>
  <c r="I52" i="33"/>
  <c r="H52" i="33"/>
  <c r="J51" i="33"/>
  <c r="I51" i="33"/>
  <c r="H51" i="33"/>
  <c r="J50" i="33"/>
  <c r="I50" i="33"/>
  <c r="H50" i="33"/>
  <c r="J49" i="33"/>
  <c r="I49" i="33"/>
  <c r="H49" i="33"/>
  <c r="J48" i="33"/>
  <c r="I48" i="33"/>
  <c r="H48" i="33"/>
  <c r="K44" i="33"/>
  <c r="N44" i="33" s="1"/>
  <c r="K43" i="33"/>
  <c r="N43" i="33" s="1"/>
  <c r="K42" i="33"/>
  <c r="N42" i="33" s="1"/>
  <c r="K39" i="33"/>
  <c r="N39" i="33" s="1"/>
  <c r="K38" i="33"/>
  <c r="N38" i="33" s="1"/>
  <c r="K37" i="33"/>
  <c r="N37" i="33" s="1"/>
  <c r="K34" i="33"/>
  <c r="N34" i="33" s="1"/>
  <c r="K33" i="33"/>
  <c r="N33" i="33" s="1"/>
  <c r="K32" i="33"/>
  <c r="N32" i="33" s="1"/>
  <c r="K29" i="33"/>
  <c r="N29" i="33" s="1"/>
  <c r="K28" i="33"/>
  <c r="N28" i="33" s="1"/>
  <c r="K27" i="33"/>
  <c r="N27" i="33" s="1"/>
  <c r="K24" i="33"/>
  <c r="N24" i="33" s="1"/>
  <c r="R23" i="33"/>
  <c r="K23" i="33"/>
  <c r="N23" i="33" s="1"/>
  <c r="T23" i="33"/>
  <c r="S23" i="33"/>
  <c r="Q23" i="33"/>
  <c r="K22" i="33"/>
  <c r="N22" i="33" s="1"/>
  <c r="K19" i="33"/>
  <c r="N19" i="33" s="1"/>
  <c r="K18" i="33"/>
  <c r="N18" i="33" s="1"/>
  <c r="K17" i="33"/>
  <c r="N17" i="33" s="1"/>
  <c r="K16" i="33"/>
  <c r="N16" i="33" s="1"/>
  <c r="K15" i="33"/>
  <c r="N15" i="33" s="1"/>
  <c r="K14" i="33"/>
  <c r="N14" i="33" s="1"/>
  <c r="K13" i="33"/>
  <c r="N13" i="33" s="1"/>
  <c r="K12" i="33"/>
  <c r="N12" i="33" s="1"/>
  <c r="K9" i="33"/>
  <c r="N9" i="33" s="1"/>
  <c r="K8" i="33"/>
  <c r="N8" i="33" s="1"/>
  <c r="K7" i="33"/>
  <c r="N7" i="33" s="1"/>
  <c r="K6" i="33"/>
  <c r="N6" i="33" s="1"/>
  <c r="K5" i="33"/>
  <c r="N5" i="33" s="1"/>
  <c r="K4" i="33"/>
  <c r="N4" i="33" s="1"/>
  <c r="K3" i="33"/>
  <c r="N3" i="33" s="1"/>
  <c r="K2" i="33"/>
  <c r="N2" i="33" s="1"/>
  <c r="Q12" i="35" l="1"/>
  <c r="S12" i="35"/>
  <c r="T12" i="35"/>
  <c r="R12" i="35"/>
  <c r="Q45" i="35"/>
  <c r="S45" i="35"/>
  <c r="R45" i="35"/>
  <c r="T14" i="35"/>
  <c r="S14" i="35"/>
  <c r="R14" i="35"/>
  <c r="Q14" i="35"/>
  <c r="S2" i="35"/>
  <c r="R2" i="35"/>
  <c r="Q2" i="35"/>
  <c r="O10" i="35"/>
  <c r="S16" i="35"/>
  <c r="R16" i="35"/>
  <c r="Q16" i="35"/>
  <c r="T16" i="35"/>
  <c r="R4" i="35"/>
  <c r="P10" i="35"/>
  <c r="Q4" i="35"/>
  <c r="S4" i="35"/>
  <c r="R19" i="35"/>
  <c r="Q19" i="35"/>
  <c r="T19" i="35"/>
  <c r="S19" i="35"/>
  <c r="Q5" i="35"/>
  <c r="S5" i="35"/>
  <c r="R5" i="35"/>
  <c r="S47" i="35"/>
  <c r="R47" i="35"/>
  <c r="Q47" i="35"/>
  <c r="R18" i="35"/>
  <c r="Q18" i="35"/>
  <c r="T18" i="35"/>
  <c r="S18" i="35"/>
  <c r="S51" i="35"/>
  <c r="Q51" i="35"/>
  <c r="S53" i="35"/>
  <c r="R53" i="35"/>
  <c r="Q53" i="35"/>
  <c r="T17" i="35"/>
  <c r="S17" i="35"/>
  <c r="R17" i="35"/>
  <c r="Q17" i="35"/>
  <c r="T15" i="35"/>
  <c r="S15" i="35"/>
  <c r="Q15" i="35"/>
  <c r="R15" i="35"/>
  <c r="O42" i="33"/>
  <c r="O32" i="33"/>
  <c r="J54" i="33"/>
  <c r="O28" i="33"/>
  <c r="O24" i="33"/>
  <c r="O22" i="33"/>
  <c r="P6" i="33"/>
  <c r="P7" i="33"/>
  <c r="P2" i="33"/>
  <c r="Q66" i="33"/>
  <c r="H65" i="33"/>
  <c r="J65" i="33"/>
  <c r="I65" i="33"/>
  <c r="J66" i="33"/>
  <c r="H55" i="33"/>
  <c r="I55" i="33"/>
  <c r="O43" i="33"/>
  <c r="O44" i="33"/>
  <c r="O39" i="33"/>
  <c r="O12" i="33"/>
  <c r="O16" i="33"/>
  <c r="O19" i="33"/>
  <c r="P3" i="33"/>
  <c r="O3" i="33"/>
  <c r="O13" i="33"/>
  <c r="O27" i="33"/>
  <c r="O29" i="33"/>
  <c r="P4" i="33"/>
  <c r="O4" i="33"/>
  <c r="P5" i="33"/>
  <c r="O5" i="33"/>
  <c r="O14" i="33"/>
  <c r="O15" i="33"/>
  <c r="O23" i="33"/>
  <c r="O17" i="33"/>
  <c r="O33" i="33"/>
  <c r="P8" i="33"/>
  <c r="O8" i="33"/>
  <c r="O18" i="33"/>
  <c r="O34" i="33"/>
  <c r="P9" i="33"/>
  <c r="O9" i="33"/>
  <c r="O38" i="33"/>
  <c r="O37" i="33"/>
  <c r="J55" i="33"/>
  <c r="J56" i="33" s="1"/>
  <c r="O6" i="33"/>
  <c r="H54" i="33"/>
  <c r="H56" i="33" s="1"/>
  <c r="H66" i="33"/>
  <c r="I54" i="33"/>
  <c r="I66" i="33"/>
  <c r="O7" i="33"/>
  <c r="O2" i="33"/>
  <c r="R21" i="35" l="1"/>
  <c r="T21" i="35"/>
  <c r="S21" i="35"/>
  <c r="Q21" i="35"/>
  <c r="H67" i="33"/>
  <c r="J67" i="33"/>
  <c r="S53" i="33"/>
  <c r="Q53" i="33"/>
  <c r="R53" i="33"/>
  <c r="I56" i="33"/>
  <c r="S45" i="33"/>
  <c r="I67" i="33"/>
  <c r="Q45" i="33"/>
  <c r="S47" i="33"/>
  <c r="R47" i="33"/>
  <c r="Q47" i="33"/>
  <c r="R45" i="33"/>
  <c r="T21" i="33" l="1"/>
  <c r="Q21" i="33"/>
  <c r="S21" i="33"/>
  <c r="R21" i="33"/>
  <c r="R22" i="22"/>
  <c r="S22" i="22"/>
  <c r="T22" i="22"/>
  <c r="Q22" i="22"/>
  <c r="R12" i="22"/>
  <c r="S12" i="22"/>
  <c r="T12" i="22"/>
  <c r="R13" i="22"/>
  <c r="S13" i="22"/>
  <c r="T13" i="22"/>
  <c r="R14" i="22"/>
  <c r="S14" i="22"/>
  <c r="T14" i="22"/>
  <c r="R15" i="22"/>
  <c r="S15" i="22"/>
  <c r="T15" i="22"/>
  <c r="R16" i="22"/>
  <c r="S16" i="22"/>
  <c r="T16" i="22"/>
  <c r="R17" i="22"/>
  <c r="S17" i="22"/>
  <c r="T17" i="22"/>
  <c r="R18" i="22"/>
  <c r="S18" i="22"/>
  <c r="T18" i="22"/>
  <c r="R19" i="22"/>
  <c r="S19" i="22"/>
  <c r="T19" i="22"/>
  <c r="Q13" i="22"/>
  <c r="Q14" i="22"/>
  <c r="Q15" i="22"/>
  <c r="Q16" i="22"/>
  <c r="Q17" i="22"/>
  <c r="Q18" i="22"/>
  <c r="Q19" i="22"/>
  <c r="Q12" i="22"/>
  <c r="S5" i="22"/>
  <c r="R5" i="22"/>
  <c r="Q5" i="22"/>
  <c r="S4" i="22"/>
  <c r="R4" i="22"/>
  <c r="Q4" i="22"/>
  <c r="S2" i="22"/>
  <c r="R2" i="22"/>
  <c r="Q2" i="22"/>
  <c r="Q60" i="32" l="1"/>
  <c r="Q61" i="32"/>
  <c r="Q62" i="32"/>
  <c r="Q63" i="32"/>
  <c r="Q59" i="32"/>
  <c r="R22" i="32"/>
  <c r="S22" i="32"/>
  <c r="S23" i="32" s="1"/>
  <c r="T22" i="32"/>
  <c r="T23" i="32" s="1"/>
  <c r="Q22" i="32"/>
  <c r="F66" i="32"/>
  <c r="F67" i="32" s="1"/>
  <c r="E66" i="32"/>
  <c r="E67" i="32" s="1"/>
  <c r="D66" i="32"/>
  <c r="D67" i="32" s="1"/>
  <c r="O65" i="32"/>
  <c r="N65" i="32"/>
  <c r="F65" i="32"/>
  <c r="E65" i="32"/>
  <c r="D65" i="32"/>
  <c r="O64" i="32"/>
  <c r="N64" i="32"/>
  <c r="N66" i="32" s="1"/>
  <c r="J63" i="32"/>
  <c r="I63" i="32"/>
  <c r="H63" i="32"/>
  <c r="J62" i="32"/>
  <c r="I62" i="32"/>
  <c r="H62" i="32"/>
  <c r="J61" i="32"/>
  <c r="I61" i="32"/>
  <c r="H61" i="32"/>
  <c r="J60" i="32"/>
  <c r="I60" i="32"/>
  <c r="H60" i="32"/>
  <c r="J59" i="32"/>
  <c r="I59" i="32"/>
  <c r="H59" i="32"/>
  <c r="F55" i="32"/>
  <c r="F56" i="32" s="1"/>
  <c r="E55" i="32"/>
  <c r="E56" i="32" s="1"/>
  <c r="D55" i="32"/>
  <c r="D56" i="32" s="1"/>
  <c r="F54" i="32"/>
  <c r="E54" i="32"/>
  <c r="D54" i="32"/>
  <c r="J52" i="32"/>
  <c r="I52" i="32"/>
  <c r="H52" i="32"/>
  <c r="J51" i="32"/>
  <c r="I51" i="32"/>
  <c r="H51" i="32"/>
  <c r="J50" i="32"/>
  <c r="I50" i="32"/>
  <c r="H50" i="32"/>
  <c r="J49" i="32"/>
  <c r="I49" i="32"/>
  <c r="H49" i="32"/>
  <c r="J48" i="32"/>
  <c r="I48" i="32"/>
  <c r="H48" i="32"/>
  <c r="K44" i="32"/>
  <c r="N44" i="32" s="1"/>
  <c r="K43" i="32"/>
  <c r="N43" i="32" s="1"/>
  <c r="K42" i="32"/>
  <c r="N42" i="32" s="1"/>
  <c r="K39" i="32"/>
  <c r="N39" i="32" s="1"/>
  <c r="K38" i="32"/>
  <c r="N38" i="32" s="1"/>
  <c r="K37" i="32"/>
  <c r="N37" i="32" s="1"/>
  <c r="O37" i="32" s="1"/>
  <c r="K34" i="32"/>
  <c r="N34" i="32" s="1"/>
  <c r="K33" i="32"/>
  <c r="N33" i="32" s="1"/>
  <c r="K32" i="32"/>
  <c r="N32" i="32" s="1"/>
  <c r="K29" i="32"/>
  <c r="N29" i="32" s="1"/>
  <c r="K28" i="32"/>
  <c r="N28" i="32" s="1"/>
  <c r="K27" i="32"/>
  <c r="N27" i="32" s="1"/>
  <c r="K24" i="32"/>
  <c r="N24" i="32" s="1"/>
  <c r="K23" i="32"/>
  <c r="N23" i="32" s="1"/>
  <c r="R23" i="32"/>
  <c r="Q23" i="32"/>
  <c r="K22" i="32"/>
  <c r="N22" i="32" s="1"/>
  <c r="K19" i="32"/>
  <c r="N19" i="32" s="1"/>
  <c r="K18" i="32"/>
  <c r="N18" i="32" s="1"/>
  <c r="K17" i="32"/>
  <c r="N17" i="32" s="1"/>
  <c r="K16" i="32"/>
  <c r="N16" i="32" s="1"/>
  <c r="K15" i="32"/>
  <c r="N15" i="32" s="1"/>
  <c r="K14" i="32"/>
  <c r="N14" i="32" s="1"/>
  <c r="K13" i="32"/>
  <c r="N13" i="32" s="1"/>
  <c r="K12" i="32"/>
  <c r="N12" i="32" s="1"/>
  <c r="K9" i="32"/>
  <c r="N9" i="32" s="1"/>
  <c r="K8" i="32"/>
  <c r="N8" i="32" s="1"/>
  <c r="K7" i="32"/>
  <c r="N7" i="32" s="1"/>
  <c r="K6" i="32"/>
  <c r="N6" i="32" s="1"/>
  <c r="K5" i="32"/>
  <c r="N5" i="32" s="1"/>
  <c r="K4" i="32"/>
  <c r="N4" i="32" s="1"/>
  <c r="K3" i="32"/>
  <c r="N3" i="32" s="1"/>
  <c r="K2" i="32"/>
  <c r="N2" i="32" s="1"/>
  <c r="R22" i="17"/>
  <c r="S22" i="17"/>
  <c r="T22" i="17"/>
  <c r="Q22" i="17"/>
  <c r="R12" i="17"/>
  <c r="S12" i="17"/>
  <c r="T12" i="17"/>
  <c r="R13" i="17"/>
  <c r="S13" i="17"/>
  <c r="T13" i="17"/>
  <c r="R14" i="17"/>
  <c r="S14" i="17"/>
  <c r="T14" i="17"/>
  <c r="R15" i="17"/>
  <c r="S15" i="17"/>
  <c r="T15" i="17"/>
  <c r="R16" i="17"/>
  <c r="S16" i="17"/>
  <c r="T16" i="17"/>
  <c r="R17" i="17"/>
  <c r="S17" i="17"/>
  <c r="T17" i="17"/>
  <c r="R18" i="17"/>
  <c r="S18" i="17"/>
  <c r="T18" i="17"/>
  <c r="R19" i="17"/>
  <c r="S19" i="17"/>
  <c r="T19" i="17"/>
  <c r="Q13" i="17"/>
  <c r="Q14" i="17"/>
  <c r="Q15" i="17"/>
  <c r="Q16" i="17"/>
  <c r="Q17" i="17"/>
  <c r="Q18" i="17"/>
  <c r="Q19" i="17"/>
  <c r="Q12" i="17"/>
  <c r="S5" i="17"/>
  <c r="R5" i="17"/>
  <c r="Q5" i="17"/>
  <c r="S4" i="17"/>
  <c r="R4" i="17"/>
  <c r="Q4" i="17"/>
  <c r="S2" i="17"/>
  <c r="R2" i="17"/>
  <c r="Q2" i="17"/>
  <c r="R22" i="30"/>
  <c r="S22" i="30"/>
  <c r="T22" i="30"/>
  <c r="T23" i="30" s="1"/>
  <c r="Q22" i="30"/>
  <c r="R12" i="30"/>
  <c r="S12" i="30"/>
  <c r="T12" i="30"/>
  <c r="R13" i="30"/>
  <c r="S13" i="30"/>
  <c r="T13" i="30"/>
  <c r="R14" i="30"/>
  <c r="S14" i="30"/>
  <c r="T14" i="30"/>
  <c r="R15" i="30"/>
  <c r="S15" i="30"/>
  <c r="T15" i="30"/>
  <c r="R16" i="30"/>
  <c r="S16" i="30"/>
  <c r="T16" i="30"/>
  <c r="R17" i="30"/>
  <c r="S17" i="30"/>
  <c r="T17" i="30"/>
  <c r="R18" i="30"/>
  <c r="S18" i="30"/>
  <c r="T18" i="30"/>
  <c r="R19" i="30"/>
  <c r="S19" i="30"/>
  <c r="T19" i="30"/>
  <c r="Q13" i="30"/>
  <c r="Q14" i="30"/>
  <c r="Q15" i="30"/>
  <c r="Q16" i="30"/>
  <c r="Q17" i="30"/>
  <c r="Q18" i="30"/>
  <c r="Q19" i="30"/>
  <c r="Q12" i="30"/>
  <c r="S5" i="30"/>
  <c r="R5" i="30"/>
  <c r="Q5" i="30"/>
  <c r="S4" i="30"/>
  <c r="R4" i="30"/>
  <c r="Q4" i="30"/>
  <c r="S2" i="30"/>
  <c r="R2" i="30"/>
  <c r="Q2" i="30"/>
  <c r="F66" i="30"/>
  <c r="F67" i="30" s="1"/>
  <c r="E66" i="30"/>
  <c r="E67" i="30" s="1"/>
  <c r="D67" i="30"/>
  <c r="O65" i="30"/>
  <c r="N65" i="30"/>
  <c r="F65" i="30"/>
  <c r="E65" i="30"/>
  <c r="D65" i="30"/>
  <c r="O64" i="30"/>
  <c r="N64" i="30"/>
  <c r="Q63" i="30"/>
  <c r="J63" i="30"/>
  <c r="I63" i="30"/>
  <c r="H63" i="30"/>
  <c r="Q62" i="30"/>
  <c r="J62" i="30"/>
  <c r="I62" i="30"/>
  <c r="H62" i="30"/>
  <c r="Q61" i="30"/>
  <c r="J61" i="30"/>
  <c r="I61" i="30"/>
  <c r="H61" i="30"/>
  <c r="Q60" i="30"/>
  <c r="J60" i="30"/>
  <c r="I60" i="30"/>
  <c r="H60" i="30"/>
  <c r="Q59" i="30"/>
  <c r="J59" i="30"/>
  <c r="I59" i="30"/>
  <c r="H59" i="30"/>
  <c r="F55" i="30"/>
  <c r="F56" i="30" s="1"/>
  <c r="E55" i="30"/>
  <c r="E56" i="30" s="1"/>
  <c r="D55" i="30"/>
  <c r="D56" i="30" s="1"/>
  <c r="F54" i="30"/>
  <c r="E54" i="30"/>
  <c r="D54" i="30"/>
  <c r="J52" i="30"/>
  <c r="I52" i="30"/>
  <c r="H52" i="30"/>
  <c r="J51" i="30"/>
  <c r="I51" i="30"/>
  <c r="H51" i="30"/>
  <c r="J50" i="30"/>
  <c r="I50" i="30"/>
  <c r="H50" i="30"/>
  <c r="J49" i="30"/>
  <c r="I49" i="30"/>
  <c r="H49" i="30"/>
  <c r="J48" i="30"/>
  <c r="I48" i="30"/>
  <c r="H48" i="30"/>
  <c r="K44" i="30"/>
  <c r="N44" i="30" s="1"/>
  <c r="K43" i="30"/>
  <c r="N43" i="30" s="1"/>
  <c r="K42" i="30"/>
  <c r="N42" i="30" s="1"/>
  <c r="K39" i="30"/>
  <c r="N39" i="30" s="1"/>
  <c r="K38" i="30"/>
  <c r="N38" i="30" s="1"/>
  <c r="K37" i="30"/>
  <c r="N37" i="30" s="1"/>
  <c r="K34" i="30"/>
  <c r="N34" i="30" s="1"/>
  <c r="K33" i="30"/>
  <c r="N33" i="30" s="1"/>
  <c r="K32" i="30"/>
  <c r="N32" i="30" s="1"/>
  <c r="K29" i="30"/>
  <c r="N29" i="30" s="1"/>
  <c r="K28" i="30"/>
  <c r="N28" i="30" s="1"/>
  <c r="K27" i="30"/>
  <c r="N27" i="30" s="1"/>
  <c r="K24" i="30"/>
  <c r="N24" i="30" s="1"/>
  <c r="K23" i="30"/>
  <c r="N23" i="30" s="1"/>
  <c r="S23" i="30"/>
  <c r="R23" i="30"/>
  <c r="Q23" i="30"/>
  <c r="K22" i="30"/>
  <c r="N22" i="30" s="1"/>
  <c r="K19" i="30"/>
  <c r="N19" i="30" s="1"/>
  <c r="K18" i="30"/>
  <c r="N18" i="30" s="1"/>
  <c r="K17" i="30"/>
  <c r="N17" i="30" s="1"/>
  <c r="K16" i="30"/>
  <c r="N16" i="30" s="1"/>
  <c r="K15" i="30"/>
  <c r="N15" i="30" s="1"/>
  <c r="K14" i="30"/>
  <c r="N14" i="30" s="1"/>
  <c r="K13" i="30"/>
  <c r="N13" i="30" s="1"/>
  <c r="K12" i="30"/>
  <c r="N12" i="30" s="1"/>
  <c r="K9" i="30"/>
  <c r="N9" i="30" s="1"/>
  <c r="K8" i="30"/>
  <c r="N8" i="30" s="1"/>
  <c r="K7" i="30"/>
  <c r="N7" i="30" s="1"/>
  <c r="K6" i="30"/>
  <c r="N6" i="30" s="1"/>
  <c r="K5" i="30"/>
  <c r="N5" i="30" s="1"/>
  <c r="K4" i="30"/>
  <c r="N4" i="30" s="1"/>
  <c r="K3" i="30"/>
  <c r="N3" i="30" s="1"/>
  <c r="K2" i="30"/>
  <c r="N2" i="30" s="1"/>
  <c r="N66" i="30" l="1"/>
  <c r="H55" i="32"/>
  <c r="J54" i="32"/>
  <c r="O66" i="32"/>
  <c r="Q64" i="32"/>
  <c r="H66" i="32"/>
  <c r="O32" i="32"/>
  <c r="O23" i="32"/>
  <c r="O14" i="32"/>
  <c r="O15" i="32"/>
  <c r="O3" i="32"/>
  <c r="I65" i="32"/>
  <c r="J66" i="32"/>
  <c r="J55" i="32"/>
  <c r="J56" i="32" s="1"/>
  <c r="I55" i="32"/>
  <c r="I54" i="32"/>
  <c r="H54" i="32"/>
  <c r="H56" i="32" s="1"/>
  <c r="O44" i="32"/>
  <c r="O33" i="32"/>
  <c r="O4" i="32"/>
  <c r="P4" i="32"/>
  <c r="O5" i="32"/>
  <c r="P5" i="32"/>
  <c r="P6" i="32"/>
  <c r="O6" i="32"/>
  <c r="P7" i="32"/>
  <c r="O7" i="32"/>
  <c r="O17" i="32"/>
  <c r="O38" i="32"/>
  <c r="S51" i="32" s="1"/>
  <c r="O16" i="32"/>
  <c r="P8" i="32"/>
  <c r="O8" i="32"/>
  <c r="O18" i="32"/>
  <c r="O24" i="32"/>
  <c r="O34" i="32"/>
  <c r="O19" i="32"/>
  <c r="O22" i="32"/>
  <c r="O2" i="32"/>
  <c r="P2" i="32"/>
  <c r="O12" i="32"/>
  <c r="O42" i="32"/>
  <c r="O27" i="32"/>
  <c r="O29" i="32"/>
  <c r="O39" i="32"/>
  <c r="P9" i="32"/>
  <c r="O28" i="32"/>
  <c r="O13" i="32"/>
  <c r="O43" i="32"/>
  <c r="J65" i="32"/>
  <c r="J67" i="32" s="1"/>
  <c r="H65" i="32"/>
  <c r="I66" i="32"/>
  <c r="I67" i="32" s="1"/>
  <c r="P3" i="32"/>
  <c r="O9" i="32"/>
  <c r="Q65" i="32"/>
  <c r="H55" i="30"/>
  <c r="H54" i="30"/>
  <c r="O37" i="30"/>
  <c r="O33" i="30"/>
  <c r="O23" i="30"/>
  <c r="O15" i="30"/>
  <c r="O16" i="30"/>
  <c r="P5" i="30"/>
  <c r="Q64" i="30"/>
  <c r="O66" i="30"/>
  <c r="I66" i="30"/>
  <c r="J65" i="30"/>
  <c r="H65" i="30"/>
  <c r="H66" i="30"/>
  <c r="I65" i="30"/>
  <c r="I55" i="30"/>
  <c r="J54" i="30"/>
  <c r="O38" i="30"/>
  <c r="O44" i="30"/>
  <c r="O39" i="30"/>
  <c r="S51" i="30" s="1"/>
  <c r="P6" i="30"/>
  <c r="O6" i="30"/>
  <c r="O32" i="30"/>
  <c r="O43" i="30"/>
  <c r="O42" i="30"/>
  <c r="P7" i="30"/>
  <c r="O7" i="30"/>
  <c r="P8" i="30"/>
  <c r="O8" i="30"/>
  <c r="O34" i="30"/>
  <c r="P4" i="30"/>
  <c r="O4" i="30"/>
  <c r="P2" i="30"/>
  <c r="O2" i="30"/>
  <c r="O9" i="30"/>
  <c r="O3" i="30"/>
  <c r="O17" i="30"/>
  <c r="P9" i="30"/>
  <c r="O18" i="30"/>
  <c r="P3" i="30"/>
  <c r="O12" i="30"/>
  <c r="O14" i="30"/>
  <c r="O19" i="30"/>
  <c r="O13" i="30"/>
  <c r="O22" i="30"/>
  <c r="O24" i="30"/>
  <c r="O27" i="30"/>
  <c r="O29" i="30"/>
  <c r="H67" i="30"/>
  <c r="O28" i="30"/>
  <c r="J55" i="30"/>
  <c r="O5" i="30"/>
  <c r="I54" i="30"/>
  <c r="J66" i="30"/>
  <c r="Q65" i="30"/>
  <c r="Q66" i="32" l="1"/>
  <c r="R51" i="32"/>
  <c r="S53" i="32"/>
  <c r="R53" i="32"/>
  <c r="Q53" i="32"/>
  <c r="R13" i="32"/>
  <c r="S13" i="32"/>
  <c r="Q13" i="32"/>
  <c r="T13" i="32"/>
  <c r="R2" i="32"/>
  <c r="S2" i="32"/>
  <c r="Q2" i="32"/>
  <c r="Q17" i="32"/>
  <c r="T17" i="32"/>
  <c r="R17" i="32"/>
  <c r="S17" i="32"/>
  <c r="T18" i="32"/>
  <c r="S18" i="32"/>
  <c r="R18" i="32"/>
  <c r="Q18" i="32"/>
  <c r="Q51" i="32"/>
  <c r="T19" i="32"/>
  <c r="Q19" i="32"/>
  <c r="R19" i="32"/>
  <c r="S19" i="32"/>
  <c r="H67" i="32"/>
  <c r="S16" i="32"/>
  <c r="Q16" i="32"/>
  <c r="T16" i="32"/>
  <c r="R16" i="32"/>
  <c r="Q15" i="32"/>
  <c r="S15" i="32"/>
  <c r="T15" i="32"/>
  <c r="R15" i="32"/>
  <c r="R49" i="32"/>
  <c r="R5" i="32"/>
  <c r="Q5" i="32"/>
  <c r="S5" i="32"/>
  <c r="Q12" i="32"/>
  <c r="T12" i="32"/>
  <c r="R12" i="32"/>
  <c r="S12" i="32"/>
  <c r="R4" i="32"/>
  <c r="S4" i="32"/>
  <c r="Q4" i="32"/>
  <c r="R14" i="32"/>
  <c r="Q14" i="32"/>
  <c r="S14" i="32"/>
  <c r="T14" i="32"/>
  <c r="I56" i="32"/>
  <c r="Q49" i="32"/>
  <c r="S47" i="32"/>
  <c r="Q47" i="32"/>
  <c r="R47" i="32"/>
  <c r="P10" i="32"/>
  <c r="S49" i="32"/>
  <c r="O10" i="32"/>
  <c r="Q45" i="32"/>
  <c r="S45" i="32"/>
  <c r="R45" i="32"/>
  <c r="Q66" i="30"/>
  <c r="I67" i="30"/>
  <c r="H56" i="30"/>
  <c r="I56" i="30"/>
  <c r="J56" i="30"/>
  <c r="Q51" i="30"/>
  <c r="R51" i="30"/>
  <c r="J67" i="30"/>
  <c r="S47" i="30"/>
  <c r="R47" i="30"/>
  <c r="Q47" i="30"/>
  <c r="S53" i="30"/>
  <c r="R53" i="30"/>
  <c r="Q53" i="30"/>
  <c r="Q45" i="30"/>
  <c r="S45" i="30"/>
  <c r="R45" i="30"/>
  <c r="S49" i="30"/>
  <c r="R49" i="30"/>
  <c r="Q49" i="30"/>
  <c r="O10" i="30"/>
  <c r="P10" i="30"/>
  <c r="T21" i="32" l="1"/>
  <c r="R21" i="32"/>
  <c r="S21" i="32"/>
  <c r="Q21" i="32"/>
  <c r="R21" i="30"/>
  <c r="S21" i="30"/>
  <c r="T21" i="30"/>
  <c r="Q21" i="30"/>
  <c r="R22" i="15"/>
  <c r="S22" i="15"/>
  <c r="T22" i="15"/>
  <c r="Q22" i="15"/>
  <c r="S5" i="29" l="1"/>
  <c r="R5" i="29"/>
  <c r="Q5" i="29"/>
  <c r="S4" i="29"/>
  <c r="R4" i="29"/>
  <c r="Q4" i="29"/>
  <c r="S2" i="29"/>
  <c r="R2" i="29"/>
  <c r="Q2" i="29"/>
  <c r="O73" i="29"/>
  <c r="N73" i="29"/>
  <c r="O72" i="29"/>
  <c r="N72" i="29"/>
  <c r="O71" i="29"/>
  <c r="N71" i="29"/>
  <c r="O70" i="29"/>
  <c r="N70" i="29"/>
  <c r="O69" i="29"/>
  <c r="N69" i="29"/>
  <c r="N75" i="29" s="1"/>
  <c r="N76" i="29" s="1"/>
  <c r="F66" i="29"/>
  <c r="F67" i="29" s="1"/>
  <c r="E66" i="29"/>
  <c r="E67" i="29" s="1"/>
  <c r="D66" i="29"/>
  <c r="D67" i="29" s="1"/>
  <c r="O65" i="29"/>
  <c r="N65" i="29"/>
  <c r="F65" i="29"/>
  <c r="E65" i="29"/>
  <c r="D65" i="29"/>
  <c r="O64" i="29"/>
  <c r="N64" i="29"/>
  <c r="Q63" i="29"/>
  <c r="J63" i="29"/>
  <c r="I63" i="29"/>
  <c r="H63" i="29"/>
  <c r="Q62" i="29"/>
  <c r="J62" i="29"/>
  <c r="I62" i="29"/>
  <c r="H62" i="29"/>
  <c r="Q61" i="29"/>
  <c r="J61" i="29"/>
  <c r="I61" i="29"/>
  <c r="H61" i="29"/>
  <c r="Q60" i="29"/>
  <c r="J60" i="29"/>
  <c r="I60" i="29"/>
  <c r="H60" i="29"/>
  <c r="Q59" i="29"/>
  <c r="J59" i="29"/>
  <c r="I59" i="29"/>
  <c r="H59" i="29"/>
  <c r="H66" i="29" s="1"/>
  <c r="F55" i="29"/>
  <c r="F56" i="29" s="1"/>
  <c r="E55" i="29"/>
  <c r="E56" i="29" s="1"/>
  <c r="D55" i="29"/>
  <c r="D56" i="29" s="1"/>
  <c r="F54" i="29"/>
  <c r="E54" i="29"/>
  <c r="D54" i="29"/>
  <c r="J52" i="29"/>
  <c r="I52" i="29"/>
  <c r="H52" i="29"/>
  <c r="J51" i="29"/>
  <c r="I51" i="29"/>
  <c r="H51" i="29"/>
  <c r="J50" i="29"/>
  <c r="I50" i="29"/>
  <c r="H50" i="29"/>
  <c r="J49" i="29"/>
  <c r="I49" i="29"/>
  <c r="H49" i="29"/>
  <c r="J48" i="29"/>
  <c r="I48" i="29"/>
  <c r="H48" i="29"/>
  <c r="K44" i="29"/>
  <c r="N44" i="29" s="1"/>
  <c r="K43" i="29"/>
  <c r="N43" i="29" s="1"/>
  <c r="K42" i="29"/>
  <c r="N42" i="29" s="1"/>
  <c r="K39" i="29"/>
  <c r="N39" i="29" s="1"/>
  <c r="K38" i="29"/>
  <c r="N38" i="29" s="1"/>
  <c r="K37" i="29"/>
  <c r="N37" i="29" s="1"/>
  <c r="K34" i="29"/>
  <c r="N34" i="29" s="1"/>
  <c r="K33" i="29"/>
  <c r="N33" i="29" s="1"/>
  <c r="K32" i="29"/>
  <c r="N32" i="29" s="1"/>
  <c r="K29" i="29"/>
  <c r="N29" i="29" s="1"/>
  <c r="K28" i="29"/>
  <c r="N28" i="29" s="1"/>
  <c r="K27" i="29"/>
  <c r="N27" i="29" s="1"/>
  <c r="K24" i="29"/>
  <c r="N24" i="29" s="1"/>
  <c r="K23" i="29"/>
  <c r="N23" i="29" s="1"/>
  <c r="T22" i="29"/>
  <c r="T23" i="29" s="1"/>
  <c r="S22" i="29"/>
  <c r="S23" i="29" s="1"/>
  <c r="R22" i="29"/>
  <c r="R23" i="29" s="1"/>
  <c r="Q22" i="29"/>
  <c r="Q23" i="29" s="1"/>
  <c r="K22" i="29"/>
  <c r="N22" i="29" s="1"/>
  <c r="K19" i="29"/>
  <c r="N19" i="29" s="1"/>
  <c r="K18" i="29"/>
  <c r="N18" i="29" s="1"/>
  <c r="K17" i="29"/>
  <c r="N17" i="29" s="1"/>
  <c r="K16" i="29"/>
  <c r="N16" i="29" s="1"/>
  <c r="K15" i="29"/>
  <c r="N15" i="29" s="1"/>
  <c r="K14" i="29"/>
  <c r="N14" i="29" s="1"/>
  <c r="K13" i="29"/>
  <c r="N13" i="29" s="1"/>
  <c r="K12" i="29"/>
  <c r="N12" i="29" s="1"/>
  <c r="K9" i="29"/>
  <c r="N9" i="29" s="1"/>
  <c r="K8" i="29"/>
  <c r="N8" i="29" s="1"/>
  <c r="K7" i="29"/>
  <c r="N7" i="29" s="1"/>
  <c r="K6" i="29"/>
  <c r="N6" i="29" s="1"/>
  <c r="K5" i="29"/>
  <c r="N5" i="29" s="1"/>
  <c r="K4" i="29"/>
  <c r="N4" i="29" s="1"/>
  <c r="K3" i="29"/>
  <c r="N3" i="29" s="1"/>
  <c r="K2" i="29"/>
  <c r="N2" i="29" s="1"/>
  <c r="F54" i="14"/>
  <c r="E54" i="14"/>
  <c r="D54" i="14"/>
  <c r="S5" i="14"/>
  <c r="R5" i="14"/>
  <c r="Q5" i="14"/>
  <c r="S4" i="14"/>
  <c r="R4" i="14"/>
  <c r="Q4" i="14"/>
  <c r="S2" i="14"/>
  <c r="R2" i="14"/>
  <c r="Q2" i="14"/>
  <c r="R22" i="12"/>
  <c r="S22" i="12"/>
  <c r="T22" i="12"/>
  <c r="Q22" i="12"/>
  <c r="S5" i="12"/>
  <c r="R5" i="12"/>
  <c r="Q5" i="12"/>
  <c r="S4" i="12"/>
  <c r="R4" i="12"/>
  <c r="Q4" i="12"/>
  <c r="S2" i="12"/>
  <c r="R2" i="12"/>
  <c r="Q2" i="12"/>
  <c r="Q60" i="11"/>
  <c r="Q61" i="11"/>
  <c r="Q62" i="11"/>
  <c r="Q63" i="11"/>
  <c r="Q59" i="11"/>
  <c r="S5" i="11"/>
  <c r="R5" i="11"/>
  <c r="Q5" i="11"/>
  <c r="S4" i="11"/>
  <c r="R4" i="11"/>
  <c r="Q4" i="11"/>
  <c r="S2" i="11"/>
  <c r="R2" i="11"/>
  <c r="Q2" i="11"/>
  <c r="K42" i="26"/>
  <c r="N42" i="26" s="1"/>
  <c r="K43" i="26"/>
  <c r="N43" i="26"/>
  <c r="K44" i="26"/>
  <c r="N44" i="26" s="1"/>
  <c r="K37" i="26"/>
  <c r="N37" i="26" s="1"/>
  <c r="K38" i="26"/>
  <c r="N38" i="26" s="1"/>
  <c r="K39" i="26"/>
  <c r="N39" i="26" s="1"/>
  <c r="K32" i="26"/>
  <c r="N32" i="26" s="1"/>
  <c r="K33" i="26"/>
  <c r="N33" i="26" s="1"/>
  <c r="K34" i="26"/>
  <c r="N34" i="26" s="1"/>
  <c r="R23" i="26"/>
  <c r="K14" i="26"/>
  <c r="N14" i="26" s="1"/>
  <c r="K15" i="26"/>
  <c r="N15" i="26" s="1"/>
  <c r="K16" i="26"/>
  <c r="N16" i="26" s="1"/>
  <c r="K17" i="26"/>
  <c r="N17" i="26" s="1"/>
  <c r="K42" i="24"/>
  <c r="N42" i="24" s="1"/>
  <c r="K43" i="24"/>
  <c r="N43" i="24" s="1"/>
  <c r="O43" i="24" s="1"/>
  <c r="K44" i="24"/>
  <c r="N44" i="24" s="1"/>
  <c r="K37" i="24"/>
  <c r="N37" i="24" s="1"/>
  <c r="K38" i="24"/>
  <c r="N38" i="24" s="1"/>
  <c r="K39" i="24"/>
  <c r="N39" i="24" s="1"/>
  <c r="K32" i="24"/>
  <c r="N32" i="24" s="1"/>
  <c r="K33" i="24"/>
  <c r="N33" i="24" s="1"/>
  <c r="K34" i="24"/>
  <c r="N34" i="24" s="1"/>
  <c r="Q23" i="24"/>
  <c r="Q60" i="22"/>
  <c r="Q61" i="22"/>
  <c r="Q62" i="22"/>
  <c r="Q63" i="22"/>
  <c r="Q59" i="22"/>
  <c r="K42" i="22"/>
  <c r="N42" i="22" s="1"/>
  <c r="K43" i="22"/>
  <c r="N43" i="22" s="1"/>
  <c r="K44" i="22"/>
  <c r="N44" i="22" s="1"/>
  <c r="K37" i="22"/>
  <c r="N37" i="22" s="1"/>
  <c r="K38" i="22"/>
  <c r="N38" i="22" s="1"/>
  <c r="K39" i="22"/>
  <c r="N39" i="22" s="1"/>
  <c r="K33" i="22"/>
  <c r="N33" i="22" s="1"/>
  <c r="K34" i="22"/>
  <c r="N34" i="22" s="1"/>
  <c r="K32" i="22"/>
  <c r="N32" i="22" s="1"/>
  <c r="R23" i="22"/>
  <c r="S23" i="22"/>
  <c r="Q23" i="22"/>
  <c r="K13" i="22"/>
  <c r="N13" i="22" s="1"/>
  <c r="K14" i="22"/>
  <c r="N14" i="22" s="1"/>
  <c r="K15" i="22"/>
  <c r="N15" i="22" s="1"/>
  <c r="K16" i="22"/>
  <c r="N16" i="22"/>
  <c r="K17" i="22"/>
  <c r="N17" i="22" s="1"/>
  <c r="K18" i="22"/>
  <c r="N18" i="22" s="1"/>
  <c r="K19" i="22"/>
  <c r="N19" i="22" s="1"/>
  <c r="K12" i="22"/>
  <c r="N12" i="22" s="1"/>
  <c r="K32" i="17"/>
  <c r="N32" i="17" s="1"/>
  <c r="K33" i="17"/>
  <c r="N33" i="17" s="1"/>
  <c r="K34" i="17"/>
  <c r="N34" i="17" s="1"/>
  <c r="Q23" i="17"/>
  <c r="K13" i="17"/>
  <c r="N13" i="17" s="1"/>
  <c r="K14" i="17"/>
  <c r="N14" i="17" s="1"/>
  <c r="K15" i="17"/>
  <c r="N15" i="17" s="1"/>
  <c r="K16" i="17"/>
  <c r="N16" i="17" s="1"/>
  <c r="K17" i="17"/>
  <c r="K18" i="17"/>
  <c r="N18" i="17" s="1"/>
  <c r="K19" i="17"/>
  <c r="N19" i="17" s="1"/>
  <c r="K24" i="17"/>
  <c r="N24" i="17" s="1"/>
  <c r="K22" i="17"/>
  <c r="N22" i="17" s="1"/>
  <c r="K23" i="17"/>
  <c r="N23" i="17" s="1"/>
  <c r="K32" i="15"/>
  <c r="N32" i="15" s="1"/>
  <c r="K33" i="15"/>
  <c r="N33" i="15" s="1"/>
  <c r="K34" i="15"/>
  <c r="N34" i="15" s="1"/>
  <c r="T23" i="15"/>
  <c r="K12" i="15"/>
  <c r="N12" i="15" s="1"/>
  <c r="K13" i="15"/>
  <c r="N13" i="15" s="1"/>
  <c r="K14" i="15"/>
  <c r="N14" i="15" s="1"/>
  <c r="K15" i="15"/>
  <c r="N15" i="15" s="1"/>
  <c r="K16" i="15"/>
  <c r="N16" i="15" s="1"/>
  <c r="K17" i="15"/>
  <c r="N17" i="15" s="1"/>
  <c r="K18" i="15"/>
  <c r="N18" i="15" s="1"/>
  <c r="K19" i="15"/>
  <c r="N19" i="15" s="1"/>
  <c r="K6" i="15"/>
  <c r="N6" i="15" s="1"/>
  <c r="K7" i="15"/>
  <c r="N7" i="15" s="1"/>
  <c r="K8" i="15"/>
  <c r="N8" i="15" s="1"/>
  <c r="K9" i="15"/>
  <c r="N9" i="15" s="1"/>
  <c r="K2" i="15"/>
  <c r="N2" i="15" s="1"/>
  <c r="K3" i="15"/>
  <c r="N3" i="15" s="1"/>
  <c r="K4" i="15"/>
  <c r="N4" i="15" s="1"/>
  <c r="K5" i="15"/>
  <c r="N5" i="15"/>
  <c r="R22" i="14"/>
  <c r="S22" i="14"/>
  <c r="T22" i="14"/>
  <c r="Q22" i="14"/>
  <c r="Q23" i="14" s="1"/>
  <c r="K13" i="14"/>
  <c r="N13" i="14" s="1"/>
  <c r="K14" i="14"/>
  <c r="K15" i="14"/>
  <c r="K16" i="14"/>
  <c r="K17" i="14"/>
  <c r="N17" i="14" s="1"/>
  <c r="K18" i="14"/>
  <c r="N18" i="14" s="1"/>
  <c r="K19" i="14"/>
  <c r="N19" i="14" s="1"/>
  <c r="K12" i="14"/>
  <c r="N12" i="14" s="1"/>
  <c r="K6" i="14"/>
  <c r="N6" i="14" s="1"/>
  <c r="K7" i="14"/>
  <c r="N7" i="14" s="1"/>
  <c r="K8" i="14"/>
  <c r="N8" i="14" s="1"/>
  <c r="K9" i="14"/>
  <c r="N9" i="14" s="1"/>
  <c r="K2" i="14"/>
  <c r="N2" i="14" s="1"/>
  <c r="K3" i="14"/>
  <c r="N3" i="14" s="1"/>
  <c r="K4" i="14"/>
  <c r="N4" i="14" s="1"/>
  <c r="K5" i="14"/>
  <c r="N5" i="14" s="1"/>
  <c r="K24" i="14"/>
  <c r="N24" i="14" s="1"/>
  <c r="K22" i="14"/>
  <c r="N22" i="14"/>
  <c r="K23" i="14"/>
  <c r="N23" i="14" s="1"/>
  <c r="N14" i="14"/>
  <c r="N15" i="14"/>
  <c r="N16" i="14"/>
  <c r="R23" i="12"/>
  <c r="T23" i="12"/>
  <c r="Q23" i="12"/>
  <c r="K12" i="12"/>
  <c r="N12" i="12" s="1"/>
  <c r="N13" i="12"/>
  <c r="N14" i="12"/>
  <c r="N15" i="12"/>
  <c r="N16" i="12"/>
  <c r="N17" i="12"/>
  <c r="N18" i="12"/>
  <c r="N19" i="12"/>
  <c r="K6" i="12"/>
  <c r="N6" i="12" s="1"/>
  <c r="K7" i="12"/>
  <c r="N7" i="12" s="1"/>
  <c r="K8" i="12"/>
  <c r="N8" i="12" s="1"/>
  <c r="K9" i="12"/>
  <c r="N9" i="12" s="1"/>
  <c r="K2" i="12"/>
  <c r="N2" i="12" s="1"/>
  <c r="K3" i="12"/>
  <c r="N3" i="12" s="1"/>
  <c r="K4" i="12"/>
  <c r="N4" i="12"/>
  <c r="K5" i="12"/>
  <c r="N5" i="12" s="1"/>
  <c r="J59" i="12"/>
  <c r="J66" i="12" s="1"/>
  <c r="J60" i="12"/>
  <c r="J61" i="12"/>
  <c r="J62" i="12"/>
  <c r="J63" i="12"/>
  <c r="I59" i="12"/>
  <c r="I60" i="12"/>
  <c r="I61" i="12"/>
  <c r="I62" i="12"/>
  <c r="I63" i="12"/>
  <c r="H59" i="12"/>
  <c r="H60" i="12"/>
  <c r="H61" i="12"/>
  <c r="H62" i="12"/>
  <c r="H63" i="12"/>
  <c r="F66" i="12"/>
  <c r="F67" i="12" s="1"/>
  <c r="E66" i="12"/>
  <c r="E67" i="12" s="1"/>
  <c r="D66" i="12"/>
  <c r="D67" i="12" s="1"/>
  <c r="Q59" i="12"/>
  <c r="Q60" i="12"/>
  <c r="Q61" i="12"/>
  <c r="Q62" i="12"/>
  <c r="Q63" i="12"/>
  <c r="O65" i="12"/>
  <c r="O64" i="12"/>
  <c r="N65" i="12"/>
  <c r="N64" i="12"/>
  <c r="N66" i="12"/>
  <c r="F65" i="12"/>
  <c r="E65" i="12"/>
  <c r="D65" i="12"/>
  <c r="J48" i="12"/>
  <c r="J49" i="12"/>
  <c r="J50" i="12"/>
  <c r="J51" i="12"/>
  <c r="J52" i="12"/>
  <c r="I48" i="12"/>
  <c r="I49" i="12"/>
  <c r="I50" i="12"/>
  <c r="I51" i="12"/>
  <c r="I52" i="12"/>
  <c r="H48" i="12"/>
  <c r="H49" i="12"/>
  <c r="H50" i="12"/>
  <c r="H51" i="12"/>
  <c r="H52" i="12"/>
  <c r="F55" i="12"/>
  <c r="F56" i="12" s="1"/>
  <c r="E55" i="12"/>
  <c r="E56" i="12" s="1"/>
  <c r="D55" i="12"/>
  <c r="D56" i="12" s="1"/>
  <c r="F54" i="12"/>
  <c r="E54" i="12"/>
  <c r="D54" i="12"/>
  <c r="K42" i="12"/>
  <c r="N42" i="12" s="1"/>
  <c r="K43" i="12"/>
  <c r="N43" i="12" s="1"/>
  <c r="K44" i="12"/>
  <c r="N44" i="12" s="1"/>
  <c r="K37" i="12"/>
  <c r="N37" i="12" s="1"/>
  <c r="K38" i="12"/>
  <c r="N38" i="12" s="1"/>
  <c r="K39" i="12"/>
  <c r="N39" i="12" s="1"/>
  <c r="K32" i="12"/>
  <c r="N32" i="12" s="1"/>
  <c r="K33" i="12"/>
  <c r="N33" i="12" s="1"/>
  <c r="K34" i="12"/>
  <c r="N34" i="12" s="1"/>
  <c r="K27" i="12"/>
  <c r="N27" i="12" s="1"/>
  <c r="K28" i="12"/>
  <c r="N28" i="12" s="1"/>
  <c r="K29" i="12"/>
  <c r="N29" i="12" s="1"/>
  <c r="K22" i="12"/>
  <c r="N22" i="12" s="1"/>
  <c r="K23" i="12"/>
  <c r="N23" i="12" s="1"/>
  <c r="K24" i="12"/>
  <c r="N24" i="12" s="1"/>
  <c r="S23" i="12"/>
  <c r="K42" i="11"/>
  <c r="N42" i="11" s="1"/>
  <c r="K43" i="11"/>
  <c r="N43" i="11" s="1"/>
  <c r="K44" i="11"/>
  <c r="N44" i="11" s="1"/>
  <c r="K37" i="11"/>
  <c r="N37" i="11" s="1"/>
  <c r="K38" i="11"/>
  <c r="N38" i="11" s="1"/>
  <c r="K39" i="11"/>
  <c r="N39" i="11"/>
  <c r="K32" i="11"/>
  <c r="N32" i="11" s="1"/>
  <c r="K33" i="11"/>
  <c r="N33" i="11" s="1"/>
  <c r="K34" i="11"/>
  <c r="N34" i="11" s="1"/>
  <c r="K24" i="11"/>
  <c r="N24" i="11" s="1"/>
  <c r="K22" i="11"/>
  <c r="N22" i="11" s="1"/>
  <c r="K23" i="11"/>
  <c r="N23" i="11" s="1"/>
  <c r="R22" i="11"/>
  <c r="S22" i="11"/>
  <c r="T22" i="11"/>
  <c r="Q22" i="11"/>
  <c r="Q23" i="11" s="1"/>
  <c r="K12" i="11"/>
  <c r="N12" i="11" s="1"/>
  <c r="K13" i="11"/>
  <c r="N13" i="11" s="1"/>
  <c r="K14" i="11"/>
  <c r="N14" i="11" s="1"/>
  <c r="K15" i="11"/>
  <c r="N15" i="11"/>
  <c r="K16" i="11"/>
  <c r="N16" i="11" s="1"/>
  <c r="K17" i="11"/>
  <c r="N17" i="11" s="1"/>
  <c r="K18" i="11"/>
  <c r="N18" i="11" s="1"/>
  <c r="K19" i="11"/>
  <c r="N19" i="11"/>
  <c r="K6" i="11"/>
  <c r="N6" i="11" s="1"/>
  <c r="K7" i="11"/>
  <c r="N7" i="11" s="1"/>
  <c r="K8" i="11"/>
  <c r="N8" i="11"/>
  <c r="K9" i="11"/>
  <c r="N9" i="11"/>
  <c r="K2" i="11"/>
  <c r="N2" i="11" s="1"/>
  <c r="K3" i="11"/>
  <c r="N3" i="11" s="1"/>
  <c r="K4" i="11"/>
  <c r="N4" i="11" s="1"/>
  <c r="K5" i="11"/>
  <c r="N5" i="11" s="1"/>
  <c r="Q59" i="26"/>
  <c r="Q60" i="26"/>
  <c r="Q61" i="26"/>
  <c r="Q62" i="26"/>
  <c r="Q63" i="26"/>
  <c r="K12" i="26"/>
  <c r="N12" i="26" s="1"/>
  <c r="K13" i="26"/>
  <c r="N13" i="26"/>
  <c r="K18" i="26"/>
  <c r="N18" i="26"/>
  <c r="K19" i="26"/>
  <c r="N19" i="26" s="1"/>
  <c r="K2" i="26"/>
  <c r="N2" i="26" s="1"/>
  <c r="K3" i="26"/>
  <c r="N3" i="26" s="1"/>
  <c r="K4" i="26"/>
  <c r="N4" i="26" s="1"/>
  <c r="K5" i="26"/>
  <c r="N5" i="26" s="1"/>
  <c r="K6" i="26"/>
  <c r="N6" i="26" s="1"/>
  <c r="K7" i="26"/>
  <c r="N7" i="26" s="1"/>
  <c r="K8" i="26"/>
  <c r="N8" i="26" s="1"/>
  <c r="K9" i="26"/>
  <c r="N9" i="26" s="1"/>
  <c r="Q59" i="24"/>
  <c r="Q60" i="24"/>
  <c r="Q61" i="24"/>
  <c r="Q62" i="24"/>
  <c r="Q63" i="24"/>
  <c r="K12" i="24"/>
  <c r="N12" i="24" s="1"/>
  <c r="K13" i="24"/>
  <c r="N13" i="24" s="1"/>
  <c r="K14" i="24"/>
  <c r="N14" i="24" s="1"/>
  <c r="K15" i="24"/>
  <c r="N15" i="24"/>
  <c r="K16" i="24"/>
  <c r="N16" i="24" s="1"/>
  <c r="K17" i="24"/>
  <c r="N17" i="24" s="1"/>
  <c r="K18" i="24"/>
  <c r="N18" i="24"/>
  <c r="K19" i="24"/>
  <c r="N19" i="24" s="1"/>
  <c r="K6" i="24"/>
  <c r="N6" i="24" s="1"/>
  <c r="K7" i="24"/>
  <c r="N7" i="24"/>
  <c r="K8" i="24"/>
  <c r="N8" i="24" s="1"/>
  <c r="K9" i="24"/>
  <c r="N9" i="24" s="1"/>
  <c r="K2" i="24"/>
  <c r="N2" i="24" s="1"/>
  <c r="K3" i="24"/>
  <c r="N3" i="24" s="1"/>
  <c r="K4" i="24"/>
  <c r="N4" i="24" s="1"/>
  <c r="K5" i="24"/>
  <c r="N5" i="24"/>
  <c r="K6" i="22"/>
  <c r="N6" i="22" s="1"/>
  <c r="K7" i="22"/>
  <c r="N7" i="22" s="1"/>
  <c r="K8" i="22"/>
  <c r="N8" i="22" s="1"/>
  <c r="K9" i="22"/>
  <c r="N9" i="22"/>
  <c r="K2" i="22"/>
  <c r="N2" i="22" s="1"/>
  <c r="K3" i="22"/>
  <c r="N3" i="22" s="1"/>
  <c r="K4" i="22"/>
  <c r="N4" i="22" s="1"/>
  <c r="K5" i="22"/>
  <c r="N5" i="22" s="1"/>
  <c r="Q59" i="17"/>
  <c r="Q60" i="17"/>
  <c r="Q61" i="17"/>
  <c r="Q62" i="17"/>
  <c r="Q63" i="17"/>
  <c r="K37" i="17"/>
  <c r="N37" i="17" s="1"/>
  <c r="K38" i="17"/>
  <c r="N38" i="17" s="1"/>
  <c r="K39" i="17"/>
  <c r="N39" i="17" s="1"/>
  <c r="K29" i="17"/>
  <c r="N29" i="17" s="1"/>
  <c r="K27" i="17"/>
  <c r="N27" i="17" s="1"/>
  <c r="K28" i="17"/>
  <c r="N28" i="17" s="1"/>
  <c r="K12" i="17"/>
  <c r="N12" i="17" s="1"/>
  <c r="N17" i="17"/>
  <c r="K6" i="17"/>
  <c r="N6" i="17" s="1"/>
  <c r="K7" i="17"/>
  <c r="N7" i="17" s="1"/>
  <c r="K8" i="17"/>
  <c r="N8" i="17" s="1"/>
  <c r="K9" i="17"/>
  <c r="N9" i="17" s="1"/>
  <c r="K2" i="17"/>
  <c r="N2" i="17" s="1"/>
  <c r="K3" i="17"/>
  <c r="N3" i="17" s="1"/>
  <c r="K4" i="17"/>
  <c r="N4" i="17" s="1"/>
  <c r="K5" i="17"/>
  <c r="N5" i="17" s="1"/>
  <c r="Q59" i="15"/>
  <c r="Q60" i="15"/>
  <c r="Q62" i="15"/>
  <c r="Q63" i="15"/>
  <c r="K42" i="15"/>
  <c r="N42" i="15" s="1"/>
  <c r="K43" i="15"/>
  <c r="N43" i="15" s="1"/>
  <c r="K44" i="15"/>
  <c r="N44" i="15" s="1"/>
  <c r="K37" i="15"/>
  <c r="N37" i="15" s="1"/>
  <c r="K38" i="15"/>
  <c r="N38" i="15" s="1"/>
  <c r="K39" i="15"/>
  <c r="N39" i="15" s="1"/>
  <c r="Q59" i="14"/>
  <c r="Q60" i="14"/>
  <c r="Q61" i="14"/>
  <c r="Q62" i="14"/>
  <c r="Q63" i="14"/>
  <c r="K29" i="11"/>
  <c r="N29" i="11" s="1"/>
  <c r="K27" i="11"/>
  <c r="N27" i="11"/>
  <c r="K28" i="11"/>
  <c r="N28" i="11" s="1"/>
  <c r="T23" i="11"/>
  <c r="K42" i="14"/>
  <c r="N42" i="14" s="1"/>
  <c r="K43" i="14"/>
  <c r="N43" i="14" s="1"/>
  <c r="K44" i="14"/>
  <c r="N44" i="14" s="1"/>
  <c r="K37" i="14"/>
  <c r="N37" i="14" s="1"/>
  <c r="K38" i="14"/>
  <c r="N38" i="14" s="1"/>
  <c r="K39" i="14"/>
  <c r="N39" i="14" s="1"/>
  <c r="K32" i="14"/>
  <c r="N32" i="14" s="1"/>
  <c r="K33" i="14"/>
  <c r="N33" i="14" s="1"/>
  <c r="K34" i="14"/>
  <c r="N34" i="14" s="1"/>
  <c r="J59" i="11"/>
  <c r="J60" i="11"/>
  <c r="J61" i="11"/>
  <c r="J62" i="11"/>
  <c r="J66" i="11" s="1"/>
  <c r="J63" i="11"/>
  <c r="I59" i="11"/>
  <c r="I60" i="11"/>
  <c r="I61" i="11"/>
  <c r="I62" i="11"/>
  <c r="I63" i="11"/>
  <c r="H59" i="11"/>
  <c r="H60" i="11"/>
  <c r="H61" i="11"/>
  <c r="H62" i="11"/>
  <c r="H63" i="11"/>
  <c r="F67" i="11"/>
  <c r="E67" i="11"/>
  <c r="D67" i="11"/>
  <c r="O65" i="11"/>
  <c r="O66" i="11" s="1"/>
  <c r="O64" i="11"/>
  <c r="N65" i="11"/>
  <c r="N64" i="11"/>
  <c r="N66" i="11"/>
  <c r="J48" i="11"/>
  <c r="J49" i="11"/>
  <c r="J50" i="11"/>
  <c r="J51" i="11"/>
  <c r="J52" i="11"/>
  <c r="I48" i="11"/>
  <c r="I49" i="11"/>
  <c r="I50" i="11"/>
  <c r="I51" i="11"/>
  <c r="I52" i="11"/>
  <c r="H48" i="11"/>
  <c r="H49" i="11"/>
  <c r="H50" i="11"/>
  <c r="H51" i="11"/>
  <c r="H52" i="11"/>
  <c r="F55" i="11"/>
  <c r="F56" i="11" s="1"/>
  <c r="E55" i="11"/>
  <c r="E56" i="11" s="1"/>
  <c r="D55" i="11"/>
  <c r="D56" i="11" s="1"/>
  <c r="F54" i="11"/>
  <c r="E54" i="11"/>
  <c r="D54" i="11"/>
  <c r="S23" i="11"/>
  <c r="R23" i="11"/>
  <c r="K29" i="14"/>
  <c r="N29" i="14" s="1"/>
  <c r="K29" i="26"/>
  <c r="N29" i="26" s="1"/>
  <c r="K27" i="26"/>
  <c r="N27" i="26" s="1"/>
  <c r="K28" i="26"/>
  <c r="N28" i="26" s="1"/>
  <c r="K22" i="26"/>
  <c r="N22" i="26" s="1"/>
  <c r="K23" i="26"/>
  <c r="N23" i="26" s="1"/>
  <c r="K24" i="26"/>
  <c r="N24" i="26" s="1"/>
  <c r="J59" i="26"/>
  <c r="J60" i="26"/>
  <c r="J61" i="26"/>
  <c r="J62" i="26"/>
  <c r="J63" i="26"/>
  <c r="I59" i="26"/>
  <c r="I60" i="26"/>
  <c r="I61" i="26"/>
  <c r="I62" i="26"/>
  <c r="I63" i="26"/>
  <c r="I66" i="26"/>
  <c r="H59" i="26"/>
  <c r="H60" i="26"/>
  <c r="H61" i="26"/>
  <c r="H62" i="26"/>
  <c r="H63" i="26"/>
  <c r="F66" i="26"/>
  <c r="F67" i="26" s="1"/>
  <c r="E66" i="26"/>
  <c r="E67" i="26" s="1"/>
  <c r="D66" i="26"/>
  <c r="D67" i="26" s="1"/>
  <c r="O65" i="26"/>
  <c r="O64" i="26"/>
  <c r="N65" i="26"/>
  <c r="N64" i="26"/>
  <c r="F65" i="26"/>
  <c r="E65" i="26"/>
  <c r="D65" i="26"/>
  <c r="J48" i="26"/>
  <c r="J55" i="26" s="1"/>
  <c r="J49" i="26"/>
  <c r="J50" i="26"/>
  <c r="J51" i="26"/>
  <c r="J52" i="26"/>
  <c r="I48" i="26"/>
  <c r="I49" i="26"/>
  <c r="I50" i="26"/>
  <c r="I51" i="26"/>
  <c r="I55" i="26" s="1"/>
  <c r="I52" i="26"/>
  <c r="H48" i="26"/>
  <c r="H49" i="26"/>
  <c r="H50" i="26"/>
  <c r="H51" i="26"/>
  <c r="H52" i="26"/>
  <c r="H54" i="26"/>
  <c r="F55" i="26"/>
  <c r="F56" i="26" s="1"/>
  <c r="E55" i="26"/>
  <c r="E56" i="26" s="1"/>
  <c r="D55" i="26"/>
  <c r="D56" i="26" s="1"/>
  <c r="F54" i="26"/>
  <c r="E54" i="26"/>
  <c r="D54" i="26"/>
  <c r="T23" i="26"/>
  <c r="S23" i="26"/>
  <c r="Q23" i="26"/>
  <c r="O65" i="24"/>
  <c r="O64" i="24"/>
  <c r="N65" i="24"/>
  <c r="N66" i="24" s="1"/>
  <c r="N64" i="24"/>
  <c r="K27" i="24"/>
  <c r="N27" i="24" s="1"/>
  <c r="K28" i="24"/>
  <c r="N28" i="24"/>
  <c r="K29" i="24"/>
  <c r="N29" i="24"/>
  <c r="K22" i="24"/>
  <c r="N22" i="24" s="1"/>
  <c r="K23" i="24"/>
  <c r="N23" i="24"/>
  <c r="K24" i="24"/>
  <c r="N24" i="24" s="1"/>
  <c r="O65" i="22"/>
  <c r="O64" i="22"/>
  <c r="N65" i="22"/>
  <c r="N66" i="22" s="1"/>
  <c r="N64" i="22"/>
  <c r="K27" i="22"/>
  <c r="N27" i="22" s="1"/>
  <c r="K28" i="22"/>
  <c r="N28" i="22" s="1"/>
  <c r="K29" i="22"/>
  <c r="N29" i="22" s="1"/>
  <c r="K22" i="22"/>
  <c r="N22" i="22" s="1"/>
  <c r="K23" i="22"/>
  <c r="N23" i="22" s="1"/>
  <c r="K24" i="22"/>
  <c r="N24" i="22" s="1"/>
  <c r="O65" i="17"/>
  <c r="O64" i="17"/>
  <c r="N65" i="17"/>
  <c r="N64" i="17"/>
  <c r="N66" i="17"/>
  <c r="N64" i="15"/>
  <c r="K22" i="15"/>
  <c r="N22" i="15" s="1"/>
  <c r="K23" i="15"/>
  <c r="N23" i="15" s="1"/>
  <c r="K24" i="15"/>
  <c r="N24" i="15" s="1"/>
  <c r="O65" i="15"/>
  <c r="O64" i="15"/>
  <c r="N65" i="15"/>
  <c r="N66" i="15"/>
  <c r="O65" i="14"/>
  <c r="O64" i="14"/>
  <c r="N65" i="14"/>
  <c r="N64" i="14"/>
  <c r="K27" i="14"/>
  <c r="N27" i="14" s="1"/>
  <c r="K28" i="14"/>
  <c r="N28" i="14"/>
  <c r="K42" i="17"/>
  <c r="N42" i="17" s="1"/>
  <c r="K43" i="17"/>
  <c r="N43" i="17" s="1"/>
  <c r="K44" i="17"/>
  <c r="N44" i="17" s="1"/>
  <c r="K27" i="15"/>
  <c r="N27" i="15" s="1"/>
  <c r="K28" i="15"/>
  <c r="N28" i="15" s="1"/>
  <c r="K29" i="15"/>
  <c r="N29" i="15" s="1"/>
  <c r="J59" i="24"/>
  <c r="J60" i="24"/>
  <c r="J61" i="24"/>
  <c r="J62" i="24"/>
  <c r="J63" i="24"/>
  <c r="I59" i="24"/>
  <c r="I60" i="24"/>
  <c r="I61" i="24"/>
  <c r="I62" i="24"/>
  <c r="I63" i="24"/>
  <c r="H59" i="24"/>
  <c r="H60" i="24"/>
  <c r="H61" i="24"/>
  <c r="H62" i="24"/>
  <c r="H63" i="24"/>
  <c r="F66" i="24"/>
  <c r="F67" i="24" s="1"/>
  <c r="E66" i="24"/>
  <c r="E67" i="24" s="1"/>
  <c r="D66" i="24"/>
  <c r="D67" i="24" s="1"/>
  <c r="F65" i="24"/>
  <c r="E65" i="24"/>
  <c r="D65" i="24"/>
  <c r="J59" i="22"/>
  <c r="J60" i="22"/>
  <c r="J61" i="22"/>
  <c r="J62" i="22"/>
  <c r="J63" i="22"/>
  <c r="I59" i="22"/>
  <c r="I60" i="22"/>
  <c r="I66" i="22" s="1"/>
  <c r="I61" i="22"/>
  <c r="I62" i="22"/>
  <c r="I63" i="22"/>
  <c r="H59" i="22"/>
  <c r="H60" i="22"/>
  <c r="H61" i="22"/>
  <c r="H62" i="22"/>
  <c r="H63" i="22"/>
  <c r="F66" i="22"/>
  <c r="F67" i="22" s="1"/>
  <c r="E66" i="22"/>
  <c r="E67" i="22" s="1"/>
  <c r="D66" i="22"/>
  <c r="D67" i="22" s="1"/>
  <c r="F65" i="22"/>
  <c r="E65" i="22"/>
  <c r="D65" i="22"/>
  <c r="J59" i="17"/>
  <c r="J60" i="17"/>
  <c r="J61" i="17"/>
  <c r="J62" i="17"/>
  <c r="J63" i="17"/>
  <c r="I59" i="17"/>
  <c r="I60" i="17"/>
  <c r="I61" i="17"/>
  <c r="I62" i="17"/>
  <c r="I63" i="17"/>
  <c r="H59" i="17"/>
  <c r="H60" i="17"/>
  <c r="H61" i="17"/>
  <c r="H62" i="17"/>
  <c r="H63" i="17"/>
  <c r="F66" i="17"/>
  <c r="F67" i="17" s="1"/>
  <c r="E66" i="17"/>
  <c r="E67" i="17" s="1"/>
  <c r="D66" i="17"/>
  <c r="D67" i="17" s="1"/>
  <c r="F65" i="17"/>
  <c r="E65" i="17"/>
  <c r="D65" i="17"/>
  <c r="J59" i="15"/>
  <c r="J60" i="15"/>
  <c r="J61" i="15"/>
  <c r="J62" i="15"/>
  <c r="J63" i="15"/>
  <c r="I59" i="15"/>
  <c r="I60" i="15"/>
  <c r="I61" i="15"/>
  <c r="I62" i="15"/>
  <c r="I63" i="15"/>
  <c r="H59" i="15"/>
  <c r="H60" i="15"/>
  <c r="H61" i="15"/>
  <c r="H62" i="15"/>
  <c r="H63" i="15"/>
  <c r="F67" i="15"/>
  <c r="E67" i="15"/>
  <c r="D67" i="15"/>
  <c r="J59" i="14"/>
  <c r="J60" i="14"/>
  <c r="J61" i="14"/>
  <c r="J62" i="14"/>
  <c r="J63" i="14"/>
  <c r="I59" i="14"/>
  <c r="I60" i="14"/>
  <c r="I61" i="14"/>
  <c r="I62" i="14"/>
  <c r="I63" i="14"/>
  <c r="H59" i="14"/>
  <c r="H60" i="14"/>
  <c r="H61" i="14"/>
  <c r="H62" i="14"/>
  <c r="H63" i="14"/>
  <c r="F66" i="14"/>
  <c r="F67" i="14" s="1"/>
  <c r="E66" i="14"/>
  <c r="E67" i="14" s="1"/>
  <c r="D66" i="14"/>
  <c r="D67" i="14"/>
  <c r="F65" i="14"/>
  <c r="E65" i="14"/>
  <c r="D65" i="14"/>
  <c r="J48" i="17"/>
  <c r="J49" i="17"/>
  <c r="J50" i="17"/>
  <c r="J51" i="17"/>
  <c r="J52" i="17"/>
  <c r="I48" i="17"/>
  <c r="I49" i="17"/>
  <c r="I50" i="17"/>
  <c r="I51" i="17"/>
  <c r="I52" i="17"/>
  <c r="H48" i="17"/>
  <c r="H49" i="17"/>
  <c r="H50" i="17"/>
  <c r="H51" i="17"/>
  <c r="H52" i="17"/>
  <c r="F55" i="17"/>
  <c r="F56" i="17" s="1"/>
  <c r="E55" i="17"/>
  <c r="E56" i="17" s="1"/>
  <c r="D55" i="17"/>
  <c r="D56" i="17" s="1"/>
  <c r="F54" i="17"/>
  <c r="E54" i="17"/>
  <c r="D54" i="17"/>
  <c r="T23" i="17"/>
  <c r="S23" i="17"/>
  <c r="R23" i="17"/>
  <c r="J48" i="15"/>
  <c r="J49" i="15"/>
  <c r="J50" i="15"/>
  <c r="J51" i="15"/>
  <c r="J52" i="15"/>
  <c r="I48" i="15"/>
  <c r="I49" i="15"/>
  <c r="I50" i="15"/>
  <c r="I51" i="15"/>
  <c r="I52" i="15"/>
  <c r="H48" i="15"/>
  <c r="H49" i="15"/>
  <c r="H50" i="15"/>
  <c r="H51" i="15"/>
  <c r="H52" i="15"/>
  <c r="F55" i="15"/>
  <c r="F56" i="15" s="1"/>
  <c r="E55" i="15"/>
  <c r="E56" i="15" s="1"/>
  <c r="D55" i="15"/>
  <c r="D56" i="15" s="1"/>
  <c r="F54" i="15"/>
  <c r="E54" i="15"/>
  <c r="D54" i="15"/>
  <c r="S23" i="15"/>
  <c r="R23" i="15"/>
  <c r="Q23" i="15"/>
  <c r="J48" i="24"/>
  <c r="J49" i="24"/>
  <c r="J50" i="24"/>
  <c r="J51" i="24"/>
  <c r="J52" i="24"/>
  <c r="I48" i="24"/>
  <c r="I49" i="24"/>
  <c r="I50" i="24"/>
  <c r="I51" i="24"/>
  <c r="I52" i="24"/>
  <c r="H48" i="24"/>
  <c r="H49" i="24"/>
  <c r="H50" i="24"/>
  <c r="H51" i="24"/>
  <c r="H55" i="24" s="1"/>
  <c r="H52" i="24"/>
  <c r="F55" i="24"/>
  <c r="F56" i="24" s="1"/>
  <c r="E55" i="24"/>
  <c r="E56" i="24" s="1"/>
  <c r="D55" i="24"/>
  <c r="D56" i="24" s="1"/>
  <c r="F54" i="24"/>
  <c r="E54" i="24"/>
  <c r="D54" i="24"/>
  <c r="T23" i="24"/>
  <c r="S23" i="24"/>
  <c r="R23" i="24"/>
  <c r="J48" i="22"/>
  <c r="J49" i="22"/>
  <c r="J50" i="22"/>
  <c r="J51" i="22"/>
  <c r="J52" i="22"/>
  <c r="I48" i="22"/>
  <c r="I49" i="22"/>
  <c r="I50" i="22"/>
  <c r="I51" i="22"/>
  <c r="I52" i="22"/>
  <c r="H48" i="22"/>
  <c r="H49" i="22"/>
  <c r="H50" i="22"/>
  <c r="H51" i="22"/>
  <c r="H52" i="22"/>
  <c r="F55" i="22"/>
  <c r="F56" i="22" s="1"/>
  <c r="E55" i="22"/>
  <c r="E56" i="22" s="1"/>
  <c r="D55" i="22"/>
  <c r="D56" i="22" s="1"/>
  <c r="F54" i="22"/>
  <c r="E54" i="22"/>
  <c r="D54" i="22"/>
  <c r="T23" i="22"/>
  <c r="J48" i="14"/>
  <c r="J55" i="14" s="1"/>
  <c r="J49" i="14"/>
  <c r="J50" i="14"/>
  <c r="J51" i="14"/>
  <c r="J52" i="14"/>
  <c r="J54" i="14" s="1"/>
  <c r="I48" i="14"/>
  <c r="I49" i="14"/>
  <c r="I50" i="14"/>
  <c r="I51" i="14"/>
  <c r="I52" i="14"/>
  <c r="H48" i="14"/>
  <c r="H49" i="14"/>
  <c r="H50" i="14"/>
  <c r="H51" i="14"/>
  <c r="H52" i="14"/>
  <c r="F55" i="14"/>
  <c r="F56" i="14" s="1"/>
  <c r="E55" i="14"/>
  <c r="E56" i="14" s="1"/>
  <c r="D55" i="14"/>
  <c r="D56" i="14" s="1"/>
  <c r="T23" i="14"/>
  <c r="S23" i="14"/>
  <c r="R23" i="14"/>
  <c r="I65" i="11"/>
  <c r="I54" i="11"/>
  <c r="N66" i="29" l="1"/>
  <c r="I55" i="12"/>
  <c r="Q65" i="12"/>
  <c r="O66" i="12"/>
  <c r="H66" i="26"/>
  <c r="J66" i="26"/>
  <c r="Q64" i="26"/>
  <c r="Q65" i="26"/>
  <c r="O66" i="26"/>
  <c r="N66" i="26"/>
  <c r="I65" i="26"/>
  <c r="I67" i="26" s="1"/>
  <c r="H65" i="26"/>
  <c r="H67" i="26" s="1"/>
  <c r="I54" i="26"/>
  <c r="I56" i="26" s="1"/>
  <c r="H55" i="26"/>
  <c r="H56" i="26" s="1"/>
  <c r="O43" i="26"/>
  <c r="O37" i="26"/>
  <c r="O39" i="26"/>
  <c r="O32" i="26"/>
  <c r="O33" i="26"/>
  <c r="O34" i="26"/>
  <c r="O28" i="26"/>
  <c r="O27" i="26"/>
  <c r="O29" i="26"/>
  <c r="Q47" i="26" s="1"/>
  <c r="O22" i="26"/>
  <c r="O23" i="26"/>
  <c r="O17" i="26"/>
  <c r="O12" i="26"/>
  <c r="R21" i="26" s="1"/>
  <c r="O13" i="26"/>
  <c r="O14" i="26"/>
  <c r="O16" i="26"/>
  <c r="O18" i="26"/>
  <c r="O15" i="26"/>
  <c r="O19" i="26"/>
  <c r="P6" i="26"/>
  <c r="P8" i="26"/>
  <c r="P7" i="26"/>
  <c r="P2" i="26"/>
  <c r="O2" i="26"/>
  <c r="O7" i="26"/>
  <c r="O3" i="26"/>
  <c r="O8" i="26"/>
  <c r="Q66" i="26"/>
  <c r="J65" i="26"/>
  <c r="J67" i="26" s="1"/>
  <c r="J54" i="26"/>
  <c r="J56" i="26" s="1"/>
  <c r="P9" i="26"/>
  <c r="O9" i="26"/>
  <c r="O42" i="26"/>
  <c r="O44" i="26"/>
  <c r="O4" i="26"/>
  <c r="P4" i="26"/>
  <c r="O5" i="26"/>
  <c r="P5" i="26"/>
  <c r="T21" i="26"/>
  <c r="Q21" i="26"/>
  <c r="O24" i="26"/>
  <c r="S47" i="26"/>
  <c r="O38" i="26"/>
  <c r="O6" i="26"/>
  <c r="P3" i="26"/>
  <c r="Q65" i="24"/>
  <c r="O66" i="24"/>
  <c r="H66" i="24"/>
  <c r="J66" i="24"/>
  <c r="I66" i="24"/>
  <c r="J65" i="24"/>
  <c r="J55" i="24"/>
  <c r="I55" i="24"/>
  <c r="O33" i="24"/>
  <c r="O42" i="24"/>
  <c r="O38" i="24"/>
  <c r="O39" i="24"/>
  <c r="O37" i="24"/>
  <c r="O34" i="24"/>
  <c r="O32" i="24"/>
  <c r="O27" i="24"/>
  <c r="Q47" i="24" s="1"/>
  <c r="O28" i="24"/>
  <c r="O29" i="24"/>
  <c r="O22" i="24"/>
  <c r="O23" i="24"/>
  <c r="O24" i="24"/>
  <c r="O19" i="24"/>
  <c r="O18" i="24"/>
  <c r="O3" i="24"/>
  <c r="O7" i="24"/>
  <c r="O8" i="24"/>
  <c r="P2" i="24"/>
  <c r="O2" i="24"/>
  <c r="P5" i="24"/>
  <c r="P3" i="24"/>
  <c r="Q64" i="24"/>
  <c r="Q66" i="24" s="1"/>
  <c r="I65" i="24"/>
  <c r="H65" i="24"/>
  <c r="H67" i="24" s="1"/>
  <c r="J54" i="24"/>
  <c r="J56" i="24" s="1"/>
  <c r="I54" i="24"/>
  <c r="I56" i="24" s="1"/>
  <c r="H54" i="24"/>
  <c r="H56" i="24" s="1"/>
  <c r="O14" i="24"/>
  <c r="P4" i="24"/>
  <c r="O4" i="24"/>
  <c r="P7" i="24"/>
  <c r="P6" i="24"/>
  <c r="O6" i="24"/>
  <c r="P8" i="24"/>
  <c r="O13" i="24"/>
  <c r="O12" i="24"/>
  <c r="O15" i="24"/>
  <c r="O16" i="24"/>
  <c r="O17" i="24"/>
  <c r="P9" i="24"/>
  <c r="O9" i="24"/>
  <c r="O44" i="24"/>
  <c r="O5" i="24"/>
  <c r="Q65" i="22"/>
  <c r="O66" i="22"/>
  <c r="O44" i="22"/>
  <c r="Q64" i="22"/>
  <c r="H65" i="22"/>
  <c r="J65" i="22"/>
  <c r="I65" i="22"/>
  <c r="I67" i="22" s="1"/>
  <c r="H66" i="22"/>
  <c r="H67" i="22" s="1"/>
  <c r="J55" i="22"/>
  <c r="H55" i="22"/>
  <c r="I55" i="22"/>
  <c r="I54" i="22"/>
  <c r="H54" i="22"/>
  <c r="H56" i="22" s="1"/>
  <c r="O42" i="22"/>
  <c r="O37" i="22"/>
  <c r="O39" i="22"/>
  <c r="O38" i="22"/>
  <c r="O32" i="22"/>
  <c r="O22" i="22"/>
  <c r="O24" i="22"/>
  <c r="O23" i="22"/>
  <c r="P9" i="22"/>
  <c r="P5" i="22"/>
  <c r="O4" i="22"/>
  <c r="J66" i="22"/>
  <c r="J54" i="22"/>
  <c r="J56" i="22" s="1"/>
  <c r="O12" i="22"/>
  <c r="O17" i="22"/>
  <c r="O27" i="22"/>
  <c r="O29" i="22"/>
  <c r="O19" i="22"/>
  <c r="O43" i="22"/>
  <c r="P6" i="22"/>
  <c r="O6" i="22"/>
  <c r="P8" i="22"/>
  <c r="O8" i="22"/>
  <c r="O16" i="22"/>
  <c r="O34" i="22"/>
  <c r="S45" i="22"/>
  <c r="R45" i="22"/>
  <c r="Q45" i="22"/>
  <c r="O33" i="22"/>
  <c r="O15" i="22"/>
  <c r="O18" i="22"/>
  <c r="P7" i="22"/>
  <c r="O7" i="22"/>
  <c r="O3" i="22"/>
  <c r="P3" i="22"/>
  <c r="O14" i="22"/>
  <c r="O28" i="22"/>
  <c r="O2" i="22"/>
  <c r="O5" i="22"/>
  <c r="P2" i="22"/>
  <c r="O13" i="22"/>
  <c r="P4" i="22"/>
  <c r="O9" i="22"/>
  <c r="Q65" i="17"/>
  <c r="O66" i="17"/>
  <c r="Q64" i="17"/>
  <c r="H66" i="17"/>
  <c r="I66" i="17"/>
  <c r="J66" i="17"/>
  <c r="I65" i="17"/>
  <c r="H65" i="17"/>
  <c r="H55" i="17"/>
  <c r="I55" i="17"/>
  <c r="J54" i="17"/>
  <c r="J55" i="17"/>
  <c r="O39" i="17"/>
  <c r="O42" i="17"/>
  <c r="O43" i="17"/>
  <c r="O44" i="17"/>
  <c r="O37" i="17"/>
  <c r="O38" i="17"/>
  <c r="O32" i="17"/>
  <c r="O34" i="17"/>
  <c r="O33" i="17"/>
  <c r="O22" i="17"/>
  <c r="O23" i="17"/>
  <c r="O24" i="17"/>
  <c r="O13" i="17"/>
  <c r="O18" i="17"/>
  <c r="O17" i="17"/>
  <c r="O16" i="17"/>
  <c r="O2" i="17"/>
  <c r="O7" i="17"/>
  <c r="P4" i="17"/>
  <c r="O9" i="17"/>
  <c r="P5" i="17"/>
  <c r="O4" i="17"/>
  <c r="J65" i="17"/>
  <c r="I54" i="17"/>
  <c r="H54" i="17"/>
  <c r="P8" i="17"/>
  <c r="O8" i="17"/>
  <c r="O29" i="17"/>
  <c r="O27" i="17"/>
  <c r="O28" i="17"/>
  <c r="P7" i="17"/>
  <c r="P6" i="17"/>
  <c r="O6" i="17"/>
  <c r="P9" i="17"/>
  <c r="O3" i="17"/>
  <c r="P3" i="17"/>
  <c r="O15" i="17"/>
  <c r="O12" i="17"/>
  <c r="O19" i="17"/>
  <c r="O14" i="17"/>
  <c r="P2" i="17"/>
  <c r="O5" i="17"/>
  <c r="O66" i="15"/>
  <c r="J65" i="15"/>
  <c r="I66" i="15"/>
  <c r="J55" i="15"/>
  <c r="H65" i="15"/>
  <c r="I54" i="15"/>
  <c r="I65" i="15"/>
  <c r="J66" i="15"/>
  <c r="J67" i="15" s="1"/>
  <c r="Q65" i="15"/>
  <c r="H55" i="15"/>
  <c r="H56" i="15" s="1"/>
  <c r="O37" i="15"/>
  <c r="O38" i="15"/>
  <c r="O32" i="15"/>
  <c r="O34" i="15"/>
  <c r="O33" i="15"/>
  <c r="O28" i="15"/>
  <c r="P6" i="15"/>
  <c r="O3" i="15"/>
  <c r="O5" i="15"/>
  <c r="Q64" i="15"/>
  <c r="H66" i="15"/>
  <c r="I55" i="15"/>
  <c r="H54" i="15"/>
  <c r="J54" i="15"/>
  <c r="J56" i="15" s="1"/>
  <c r="O44" i="15"/>
  <c r="O7" i="15"/>
  <c r="P7" i="15"/>
  <c r="O13" i="15"/>
  <c r="O15" i="15"/>
  <c r="O12" i="15"/>
  <c r="O43" i="15"/>
  <c r="O42" i="15"/>
  <c r="O4" i="15"/>
  <c r="P4" i="15"/>
  <c r="O19" i="15"/>
  <c r="O18" i="15"/>
  <c r="O23" i="15"/>
  <c r="O22" i="15"/>
  <c r="O17" i="15"/>
  <c r="O16" i="15"/>
  <c r="P2" i="15"/>
  <c r="O6" i="15"/>
  <c r="O2" i="15"/>
  <c r="P9" i="15"/>
  <c r="O9" i="15"/>
  <c r="O27" i="15"/>
  <c r="O29" i="15"/>
  <c r="O24" i="15"/>
  <c r="O8" i="15"/>
  <c r="P8" i="15"/>
  <c r="O14" i="15"/>
  <c r="P5" i="15"/>
  <c r="O39" i="15"/>
  <c r="P3" i="15"/>
  <c r="Q64" i="29"/>
  <c r="O75" i="29"/>
  <c r="O76" i="29" s="1"/>
  <c r="O74" i="29"/>
  <c r="I54" i="29"/>
  <c r="H54" i="29"/>
  <c r="O42" i="29"/>
  <c r="O44" i="29"/>
  <c r="O27" i="29"/>
  <c r="O28" i="29"/>
  <c r="O34" i="29"/>
  <c r="O66" i="29"/>
  <c r="I65" i="29"/>
  <c r="J66" i="29"/>
  <c r="H65" i="29"/>
  <c r="J65" i="29"/>
  <c r="H55" i="29"/>
  <c r="H56" i="29" s="1"/>
  <c r="I55" i="29"/>
  <c r="I56" i="29" s="1"/>
  <c r="J54" i="29"/>
  <c r="O13" i="29"/>
  <c r="S13" i="29" s="1"/>
  <c r="O29" i="29"/>
  <c r="Q47" i="29" s="1"/>
  <c r="O23" i="29"/>
  <c r="O39" i="29"/>
  <c r="P3" i="29"/>
  <c r="O3" i="29"/>
  <c r="O14" i="29"/>
  <c r="O32" i="29"/>
  <c r="P4" i="29"/>
  <c r="O15" i="29"/>
  <c r="O33" i="29"/>
  <c r="P5" i="29"/>
  <c r="O5" i="29"/>
  <c r="O16" i="29"/>
  <c r="O6" i="29"/>
  <c r="P6" i="29"/>
  <c r="P7" i="29"/>
  <c r="O7" i="29"/>
  <c r="O17" i="29"/>
  <c r="O24" i="29"/>
  <c r="O37" i="29"/>
  <c r="P8" i="29"/>
  <c r="O8" i="29"/>
  <c r="O18" i="29"/>
  <c r="O38" i="29"/>
  <c r="P9" i="29"/>
  <c r="O9" i="29"/>
  <c r="O19" i="29"/>
  <c r="H67" i="29"/>
  <c r="P2" i="29"/>
  <c r="O2" i="29"/>
  <c r="O12" i="29"/>
  <c r="O22" i="29"/>
  <c r="O43" i="29"/>
  <c r="J55" i="29"/>
  <c r="I66" i="29"/>
  <c r="N74" i="29"/>
  <c r="O4" i="29"/>
  <c r="Q65" i="29"/>
  <c r="Q66" i="29" s="1"/>
  <c r="N66" i="14"/>
  <c r="O66" i="14"/>
  <c r="Q65" i="14"/>
  <c r="Q64" i="14"/>
  <c r="Q66" i="14" s="1"/>
  <c r="H66" i="14"/>
  <c r="I65" i="14"/>
  <c r="J66" i="14"/>
  <c r="J56" i="14"/>
  <c r="H54" i="14"/>
  <c r="I55" i="14"/>
  <c r="I54" i="14"/>
  <c r="I56" i="14" s="1"/>
  <c r="O42" i="14"/>
  <c r="O37" i="14"/>
  <c r="O32" i="14"/>
  <c r="O44" i="14"/>
  <c r="O43" i="14"/>
  <c r="O39" i="14"/>
  <c r="O38" i="14"/>
  <c r="O33" i="14"/>
  <c r="O34" i="14"/>
  <c r="O22" i="14"/>
  <c r="R45" i="14" s="1"/>
  <c r="O23" i="14"/>
  <c r="O24" i="14"/>
  <c r="S45" i="14" s="1"/>
  <c r="O14" i="14"/>
  <c r="O13" i="14"/>
  <c r="O19" i="14"/>
  <c r="T19" i="14" s="1"/>
  <c r="J65" i="14"/>
  <c r="J67" i="14" s="1"/>
  <c r="I66" i="14"/>
  <c r="I67" i="14" s="1"/>
  <c r="H65" i="14"/>
  <c r="H67" i="14" s="1"/>
  <c r="H55" i="14"/>
  <c r="H56" i="14" s="1"/>
  <c r="Q14" i="14"/>
  <c r="T14" i="14"/>
  <c r="R14" i="14"/>
  <c r="S14" i="14"/>
  <c r="O3" i="14"/>
  <c r="P3" i="14"/>
  <c r="O2" i="14"/>
  <c r="P2" i="14"/>
  <c r="O4" i="14"/>
  <c r="O9" i="14"/>
  <c r="P9" i="14"/>
  <c r="O8" i="14"/>
  <c r="P8" i="14"/>
  <c r="T13" i="14"/>
  <c r="R13" i="14"/>
  <c r="S13" i="14"/>
  <c r="Q13" i="14"/>
  <c r="O7" i="14"/>
  <c r="P7" i="14"/>
  <c r="P6" i="14"/>
  <c r="O6" i="14"/>
  <c r="O12" i="14"/>
  <c r="O17" i="14"/>
  <c r="O18" i="14"/>
  <c r="Q19" i="14"/>
  <c r="R19" i="14"/>
  <c r="S19" i="14"/>
  <c r="P5" i="14"/>
  <c r="O5" i="14"/>
  <c r="O16" i="14"/>
  <c r="P4" i="14"/>
  <c r="O27" i="14"/>
  <c r="O28" i="14"/>
  <c r="O29" i="14"/>
  <c r="O15" i="14"/>
  <c r="O38" i="12"/>
  <c r="Q64" i="12"/>
  <c r="Q66" i="12" s="1"/>
  <c r="J65" i="12"/>
  <c r="J67" i="12" s="1"/>
  <c r="I66" i="12"/>
  <c r="H66" i="12"/>
  <c r="H54" i="12"/>
  <c r="J55" i="12"/>
  <c r="O37" i="12"/>
  <c r="Q51" i="12" s="1"/>
  <c r="O39" i="12"/>
  <c r="O29" i="12"/>
  <c r="O22" i="12"/>
  <c r="S45" i="12" s="1"/>
  <c r="O24" i="12"/>
  <c r="O23" i="12"/>
  <c r="O12" i="12"/>
  <c r="O17" i="12"/>
  <c r="O14" i="12"/>
  <c r="O13" i="12"/>
  <c r="O19" i="12"/>
  <c r="O18" i="12"/>
  <c r="O15" i="12"/>
  <c r="O16" i="12"/>
  <c r="P3" i="12"/>
  <c r="O4" i="12"/>
  <c r="H65" i="11"/>
  <c r="I66" i="11"/>
  <c r="I67" i="11"/>
  <c r="J65" i="11"/>
  <c r="J67" i="11" s="1"/>
  <c r="H66" i="11"/>
  <c r="H67" i="11" s="1"/>
  <c r="Q65" i="11"/>
  <c r="Q64" i="11"/>
  <c r="Q66" i="11" s="1"/>
  <c r="I65" i="12"/>
  <c r="H65" i="12"/>
  <c r="H55" i="12"/>
  <c r="J54" i="12"/>
  <c r="I54" i="12"/>
  <c r="I56" i="12" s="1"/>
  <c r="O27" i="12"/>
  <c r="O28" i="12"/>
  <c r="P2" i="12"/>
  <c r="O2" i="12"/>
  <c r="O34" i="12"/>
  <c r="O44" i="12"/>
  <c r="O9" i="12"/>
  <c r="P9" i="12"/>
  <c r="O8" i="12"/>
  <c r="O33" i="12"/>
  <c r="O32" i="12"/>
  <c r="O42" i="12"/>
  <c r="O43" i="12"/>
  <c r="O7" i="12"/>
  <c r="P7" i="12"/>
  <c r="O5" i="12"/>
  <c r="P5" i="12"/>
  <c r="P8" i="12"/>
  <c r="O6" i="12"/>
  <c r="P6" i="12"/>
  <c r="O3" i="12"/>
  <c r="P4" i="12"/>
  <c r="R51" i="12"/>
  <c r="R45" i="12"/>
  <c r="I55" i="11"/>
  <c r="H55" i="11"/>
  <c r="J55" i="11"/>
  <c r="I56" i="11"/>
  <c r="H54" i="11"/>
  <c r="H56" i="11" s="1"/>
  <c r="J54" i="11"/>
  <c r="J56" i="11" s="1"/>
  <c r="O43" i="11"/>
  <c r="O44" i="11"/>
  <c r="O42" i="11"/>
  <c r="O38" i="11"/>
  <c r="O39" i="11"/>
  <c r="O37" i="11"/>
  <c r="O32" i="11"/>
  <c r="O33" i="11"/>
  <c r="O34" i="11"/>
  <c r="O27" i="11"/>
  <c r="O29" i="11"/>
  <c r="O28" i="11"/>
  <c r="R47" i="11" s="1"/>
  <c r="O22" i="11"/>
  <c r="O24" i="11"/>
  <c r="O23" i="11"/>
  <c r="O13" i="11"/>
  <c r="O16" i="11"/>
  <c r="O17" i="11"/>
  <c r="O18" i="11"/>
  <c r="O15" i="11"/>
  <c r="O12" i="11"/>
  <c r="O14" i="11"/>
  <c r="O19" i="11"/>
  <c r="P8" i="11"/>
  <c r="P9" i="11"/>
  <c r="P6" i="11"/>
  <c r="P7" i="11"/>
  <c r="P2" i="11"/>
  <c r="O9" i="11"/>
  <c r="O2" i="11"/>
  <c r="O5" i="11"/>
  <c r="P3" i="11"/>
  <c r="O8" i="11"/>
  <c r="O3" i="11"/>
  <c r="O4" i="11"/>
  <c r="P4" i="11"/>
  <c r="O6" i="11"/>
  <c r="O7" i="11"/>
  <c r="P5" i="11"/>
  <c r="Q66" i="22" l="1"/>
  <c r="Q19" i="12"/>
  <c r="R19" i="12"/>
  <c r="S19" i="12"/>
  <c r="T19" i="12"/>
  <c r="R13" i="12"/>
  <c r="S13" i="12"/>
  <c r="Q13" i="12"/>
  <c r="T13" i="12"/>
  <c r="T17" i="12"/>
  <c r="R17" i="12"/>
  <c r="S17" i="12"/>
  <c r="Q17" i="12"/>
  <c r="Q14" i="12"/>
  <c r="R14" i="12"/>
  <c r="S14" i="12"/>
  <c r="T14" i="12"/>
  <c r="R12" i="12"/>
  <c r="S12" i="12"/>
  <c r="S21" i="12" s="1"/>
  <c r="Q12" i="12"/>
  <c r="Q21" i="12" s="1"/>
  <c r="T12" i="12"/>
  <c r="R16" i="12"/>
  <c r="S16" i="12"/>
  <c r="Q16" i="12"/>
  <c r="T16" i="12"/>
  <c r="R15" i="12"/>
  <c r="S15" i="12"/>
  <c r="T15" i="12"/>
  <c r="Q15" i="12"/>
  <c r="S18" i="12"/>
  <c r="Q18" i="12"/>
  <c r="T18" i="12"/>
  <c r="R18" i="12"/>
  <c r="J56" i="12"/>
  <c r="H56" i="12"/>
  <c r="S53" i="26"/>
  <c r="R53" i="26"/>
  <c r="Q53" i="26"/>
  <c r="S49" i="26"/>
  <c r="R49" i="26"/>
  <c r="Q49" i="26"/>
  <c r="S51" i="26"/>
  <c r="R51" i="26"/>
  <c r="Q51" i="26"/>
  <c r="R47" i="26"/>
  <c r="Q45" i="26"/>
  <c r="S21" i="26"/>
  <c r="R45" i="26"/>
  <c r="S45" i="26"/>
  <c r="J67" i="24"/>
  <c r="I67" i="24"/>
  <c r="R47" i="24"/>
  <c r="Q49" i="24"/>
  <c r="S49" i="24"/>
  <c r="R49" i="24"/>
  <c r="S51" i="24"/>
  <c r="R51" i="24"/>
  <c r="Q51" i="24"/>
  <c r="S53" i="24"/>
  <c r="R53" i="24"/>
  <c r="Q53" i="24"/>
  <c r="S47" i="24"/>
  <c r="S45" i="24"/>
  <c r="Q45" i="24"/>
  <c r="R45" i="24"/>
  <c r="O10" i="24"/>
  <c r="P10" i="24"/>
  <c r="S49" i="22"/>
  <c r="R49" i="22"/>
  <c r="Q51" i="22"/>
  <c r="S53" i="22"/>
  <c r="Q53" i="22"/>
  <c r="R53" i="22"/>
  <c r="J67" i="22"/>
  <c r="I56" i="22"/>
  <c r="R51" i="22"/>
  <c r="S51" i="22"/>
  <c r="Q49" i="22"/>
  <c r="P10" i="22"/>
  <c r="Q47" i="22"/>
  <c r="S47" i="22"/>
  <c r="R47" i="22"/>
  <c r="O10" i="22"/>
  <c r="Q21" i="22"/>
  <c r="S21" i="22"/>
  <c r="T21" i="22"/>
  <c r="R21" i="22"/>
  <c r="H67" i="17"/>
  <c r="J67" i="17"/>
  <c r="H56" i="17"/>
  <c r="S53" i="17"/>
  <c r="Q53" i="17"/>
  <c r="R53" i="17"/>
  <c r="S49" i="17"/>
  <c r="R49" i="17"/>
  <c r="Q49" i="17"/>
  <c r="J56" i="17"/>
  <c r="Q45" i="17"/>
  <c r="O10" i="17"/>
  <c r="R21" i="17"/>
  <c r="S21" i="17"/>
  <c r="Q66" i="17"/>
  <c r="I67" i="17"/>
  <c r="I56" i="17"/>
  <c r="S51" i="17"/>
  <c r="R51" i="17"/>
  <c r="Q51" i="17"/>
  <c r="S45" i="17"/>
  <c r="R45" i="17"/>
  <c r="R47" i="17"/>
  <c r="Q47" i="17"/>
  <c r="S47" i="17"/>
  <c r="P10" i="17"/>
  <c r="Q66" i="15"/>
  <c r="I67" i="15"/>
  <c r="H67" i="15"/>
  <c r="I56" i="15"/>
  <c r="R17" i="15"/>
  <c r="S17" i="15"/>
  <c r="T17" i="15"/>
  <c r="Q17" i="15"/>
  <c r="Q15" i="15"/>
  <c r="S15" i="15"/>
  <c r="R15" i="15"/>
  <c r="T15" i="15"/>
  <c r="T21" i="15" s="1"/>
  <c r="R13" i="15"/>
  <c r="S13" i="15"/>
  <c r="Q13" i="15"/>
  <c r="T13" i="15"/>
  <c r="T18" i="15"/>
  <c r="R18" i="15"/>
  <c r="S18" i="15"/>
  <c r="Q18" i="15"/>
  <c r="R5" i="15"/>
  <c r="Q5" i="15"/>
  <c r="S5" i="15"/>
  <c r="T19" i="15"/>
  <c r="Q19" i="15"/>
  <c r="R19" i="15"/>
  <c r="S19" i="15"/>
  <c r="S51" i="15"/>
  <c r="Q2" i="15"/>
  <c r="S2" i="15"/>
  <c r="R2" i="15"/>
  <c r="Q14" i="15"/>
  <c r="Q21" i="15" s="1"/>
  <c r="R14" i="15"/>
  <c r="S14" i="15"/>
  <c r="T14" i="15"/>
  <c r="S4" i="15"/>
  <c r="R4" i="15"/>
  <c r="Q4" i="15"/>
  <c r="S16" i="15"/>
  <c r="T16" i="15"/>
  <c r="Q16" i="15"/>
  <c r="R16" i="15"/>
  <c r="R12" i="15"/>
  <c r="R21" i="15" s="1"/>
  <c r="S12" i="15"/>
  <c r="S21" i="15" s="1"/>
  <c r="Q12" i="15"/>
  <c r="T12" i="15"/>
  <c r="S49" i="15"/>
  <c r="R49" i="15"/>
  <c r="Q49" i="15"/>
  <c r="R47" i="15"/>
  <c r="Q47" i="15"/>
  <c r="S47" i="15"/>
  <c r="S53" i="15"/>
  <c r="R53" i="15"/>
  <c r="Q53" i="15"/>
  <c r="Q51" i="15"/>
  <c r="S45" i="15"/>
  <c r="R45" i="15"/>
  <c r="Q45" i="15"/>
  <c r="R51" i="15"/>
  <c r="I67" i="29"/>
  <c r="J56" i="29"/>
  <c r="S53" i="29"/>
  <c r="R53" i="29"/>
  <c r="Q53" i="29"/>
  <c r="R47" i="29"/>
  <c r="S47" i="29"/>
  <c r="T13" i="29"/>
  <c r="Q13" i="29"/>
  <c r="R13" i="29"/>
  <c r="J67" i="29"/>
  <c r="Q45" i="29"/>
  <c r="S45" i="29"/>
  <c r="R45" i="29"/>
  <c r="S15" i="29"/>
  <c r="T15" i="29"/>
  <c r="R15" i="29"/>
  <c r="Q15" i="29"/>
  <c r="Q12" i="29"/>
  <c r="T12" i="29"/>
  <c r="S12" i="29"/>
  <c r="R12" i="29"/>
  <c r="T17" i="29"/>
  <c r="S17" i="29"/>
  <c r="R17" i="29"/>
  <c r="Q17" i="29"/>
  <c r="S49" i="29"/>
  <c r="R49" i="29"/>
  <c r="Q49" i="29"/>
  <c r="R18" i="29"/>
  <c r="T18" i="29"/>
  <c r="S18" i="29"/>
  <c r="Q18" i="29"/>
  <c r="S16" i="29"/>
  <c r="R16" i="29"/>
  <c r="Q16" i="29"/>
  <c r="T16" i="29"/>
  <c r="T14" i="29"/>
  <c r="S14" i="29"/>
  <c r="R14" i="29"/>
  <c r="Q14" i="29"/>
  <c r="R19" i="29"/>
  <c r="Q19" i="29"/>
  <c r="S19" i="29"/>
  <c r="T19" i="29"/>
  <c r="S51" i="29"/>
  <c r="R51" i="29"/>
  <c r="Q51" i="29"/>
  <c r="S49" i="14"/>
  <c r="R49" i="14"/>
  <c r="Q49" i="14"/>
  <c r="S51" i="14"/>
  <c r="R51" i="14"/>
  <c r="Q51" i="14"/>
  <c r="R53" i="14"/>
  <c r="Q45" i="14"/>
  <c r="Q53" i="14"/>
  <c r="S53" i="14"/>
  <c r="R18" i="14"/>
  <c r="S18" i="14"/>
  <c r="T18" i="14"/>
  <c r="Q18" i="14"/>
  <c r="R12" i="14"/>
  <c r="S12" i="14"/>
  <c r="Q12" i="14"/>
  <c r="T12" i="14"/>
  <c r="Q16" i="14"/>
  <c r="R16" i="14"/>
  <c r="S16" i="14"/>
  <c r="T16" i="14"/>
  <c r="R17" i="14"/>
  <c r="Q17" i="14"/>
  <c r="S17" i="14"/>
  <c r="T17" i="14"/>
  <c r="R47" i="14"/>
  <c r="S47" i="14"/>
  <c r="Q47" i="14"/>
  <c r="R15" i="14"/>
  <c r="Q15" i="14"/>
  <c r="S15" i="14"/>
  <c r="T15" i="14"/>
  <c r="S53" i="12"/>
  <c r="R53" i="12"/>
  <c r="Q53" i="12"/>
  <c r="S51" i="12"/>
  <c r="I67" i="12"/>
  <c r="H67" i="12"/>
  <c r="Q45" i="12"/>
  <c r="Q51" i="11"/>
  <c r="S51" i="11"/>
  <c r="R51" i="11"/>
  <c r="S53" i="11"/>
  <c r="R53" i="11"/>
  <c r="Q53" i="11"/>
  <c r="Q47" i="12"/>
  <c r="S47" i="12"/>
  <c r="R47" i="12"/>
  <c r="Q49" i="12"/>
  <c r="S49" i="12"/>
  <c r="R49" i="12"/>
  <c r="S49" i="11"/>
  <c r="R49" i="11"/>
  <c r="Q49" i="11"/>
  <c r="Q47" i="11"/>
  <c r="S47" i="11"/>
  <c r="Q45" i="11"/>
  <c r="S45" i="11"/>
  <c r="R45" i="11"/>
  <c r="T17" i="11"/>
  <c r="Q17" i="11"/>
  <c r="R17" i="11"/>
  <c r="S17" i="11"/>
  <c r="S15" i="11"/>
  <c r="Q15" i="11"/>
  <c r="R15" i="11"/>
  <c r="T15" i="11"/>
  <c r="R16" i="11"/>
  <c r="S16" i="11"/>
  <c r="T16" i="11"/>
  <c r="Q16" i="11"/>
  <c r="R19" i="11"/>
  <c r="S19" i="11"/>
  <c r="T19" i="11"/>
  <c r="Q19" i="11"/>
  <c r="R14" i="11"/>
  <c r="S14" i="11"/>
  <c r="T14" i="11"/>
  <c r="Q14" i="11"/>
  <c r="T12" i="11"/>
  <c r="Q12" i="11"/>
  <c r="R12" i="11"/>
  <c r="S12" i="11"/>
  <c r="R18" i="11"/>
  <c r="S18" i="11"/>
  <c r="T18" i="11"/>
  <c r="Q18" i="11"/>
  <c r="Q13" i="11"/>
  <c r="R13" i="11"/>
  <c r="S13" i="11"/>
  <c r="T13" i="11"/>
  <c r="R21" i="12" l="1"/>
  <c r="T21" i="12"/>
  <c r="S21" i="24"/>
  <c r="T21" i="24"/>
  <c r="Q21" i="24"/>
  <c r="R21" i="24"/>
  <c r="Q21" i="17"/>
  <c r="T21" i="17"/>
  <c r="S21" i="29"/>
  <c r="Q21" i="29"/>
  <c r="T21" i="29"/>
  <c r="R21" i="29"/>
  <c r="T21" i="14"/>
  <c r="R21" i="14"/>
  <c r="Q21" i="14"/>
  <c r="S21" i="14"/>
  <c r="S21" i="11"/>
  <c r="R21" i="11"/>
  <c r="Q21" i="11"/>
  <c r="T21" i="11"/>
</calcChain>
</file>

<file path=xl/sharedStrings.xml><?xml version="1.0" encoding="utf-8"?>
<sst xmlns="http://schemas.openxmlformats.org/spreadsheetml/2006/main" count="1756" uniqueCount="85">
  <si>
    <t>kform</t>
  </si>
  <si>
    <t>CLp</t>
  </si>
  <si>
    <t>Clrapid</t>
  </si>
  <si>
    <t>ssr</t>
  </si>
  <si>
    <t>mu</t>
  </si>
  <si>
    <t>sigma</t>
  </si>
  <si>
    <t>sig2</t>
  </si>
  <si>
    <t>bestpar</t>
  </si>
  <si>
    <t>LL</t>
  </si>
  <si>
    <t>stat</t>
  </si>
  <si>
    <t>day</t>
  </si>
  <si>
    <t>all</t>
  </si>
  <si>
    <t>day 1</t>
  </si>
  <si>
    <t>day 5</t>
  </si>
  <si>
    <t>weight</t>
  </si>
  <si>
    <t>% acc</t>
  </si>
  <si>
    <t>1/exp(-0.5*AIC)</t>
  </si>
  <si>
    <t>all chain 1</t>
  </si>
  <si>
    <t>all chain 2</t>
  </si>
  <si>
    <t>day 2</t>
  </si>
  <si>
    <t>day 3</t>
  </si>
  <si>
    <t>day1</t>
  </si>
  <si>
    <t>day2</t>
  </si>
  <si>
    <t>day3</t>
  </si>
  <si>
    <t>day4</t>
  </si>
  <si>
    <t>day5</t>
  </si>
  <si>
    <t>cv</t>
  </si>
  <si>
    <t>all chain 3</t>
  </si>
  <si>
    <t>all chain 4</t>
  </si>
  <si>
    <t>MLE</t>
  </si>
  <si>
    <t>MEL</t>
  </si>
  <si>
    <t>day 1 notes</t>
  </si>
  <si>
    <t xml:space="preserve">day 4 </t>
  </si>
  <si>
    <t>SA OLS</t>
  </si>
  <si>
    <t>SA MLE</t>
  </si>
  <si>
    <t>wtd. Avg. day 5</t>
  </si>
  <si>
    <t>n</t>
  </si>
  <si>
    <t>k</t>
  </si>
  <si>
    <t>weighted mu, unwweighted sigma &amp; cv</t>
  </si>
  <si>
    <t>SA AUC</t>
  </si>
  <si>
    <t>mean</t>
  </si>
  <si>
    <t>std</t>
  </si>
  <si>
    <t>AIC ols</t>
  </si>
  <si>
    <t>H</t>
  </si>
  <si>
    <t>fit day 2</t>
  </si>
  <si>
    <t>fit day 3</t>
  </si>
  <si>
    <t>fit day 4</t>
  </si>
  <si>
    <t>Clrapic</t>
  </si>
  <si>
    <t>ss_best</t>
  </si>
  <si>
    <t>LL_best</t>
  </si>
  <si>
    <t>fit_q50</t>
  </si>
  <si>
    <t>med_par</t>
  </si>
  <si>
    <t>ID-111422</t>
  </si>
  <si>
    <t>ID-111522</t>
  </si>
  <si>
    <t>bestp_all</t>
  </si>
  <si>
    <t>bestss_all</t>
  </si>
  <si>
    <t>Pfit4$par</t>
  </si>
  <si>
    <t>auc_choice_all</t>
  </si>
  <si>
    <t>partial wgts</t>
  </si>
  <si>
    <t>refined</t>
  </si>
  <si>
    <t>refined alc var</t>
  </si>
  <si>
    <t>SA alc var</t>
  </si>
  <si>
    <t>SA</t>
  </si>
  <si>
    <t>SA akc var</t>
  </si>
  <si>
    <t>SA var alc</t>
  </si>
  <si>
    <t>auc_choice</t>
  </si>
  <si>
    <t>SA var akc</t>
  </si>
  <si>
    <t>AUC EtOH</t>
  </si>
  <si>
    <t>AUC PEth</t>
  </si>
  <si>
    <t>cv%</t>
  </si>
  <si>
    <t>Aim1</t>
  </si>
  <si>
    <t>h1157</t>
  </si>
  <si>
    <t>Pstart</t>
  </si>
  <si>
    <t>AUC - baseline</t>
  </si>
  <si>
    <t>lo</t>
  </si>
  <si>
    <t>hi</t>
  </si>
  <si>
    <t>1</t>
  </si>
  <si>
    <t>limits for p182 modeling</t>
  </si>
  <si>
    <t>fit day 1</t>
  </si>
  <si>
    <t>fit day 5</t>
  </si>
  <si>
    <t>used</t>
  </si>
  <si>
    <t>54.9%%</t>
  </si>
  <si>
    <t>median alcohol fits</t>
  </si>
  <si>
    <t>daily alcohol fits</t>
  </si>
  <si>
    <t>daily. Alcohol 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</si>
</sst>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%"/>
    <numFmt numFmtId="167" formatCode="#,##0.00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theme="0" tint="-0.14999847407452621"/>
      <name val="Calibri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sz val="11"/>
      <color rgb="FF333333"/>
      <name val="Lucida Grande"/>
      <family val="2"/>
    </font>
    <font>
      <sz val="11"/>
      <color rgb="FF404040"/>
      <name val="Lucida Grande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E4D6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164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64" fontId="0" fillId="2" borderId="0" xfId="0" applyNumberFormat="1" applyFill="1"/>
    <xf numFmtId="164" fontId="0" fillId="0" borderId="0" xfId="0" applyNumberFormat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164" fontId="0" fillId="3" borderId="0" xfId="0" applyNumberFormat="1" applyFill="1"/>
    <xf numFmtId="164" fontId="0" fillId="3" borderId="8" xfId="0" applyNumberFormat="1" applyFill="1" applyBorder="1"/>
    <xf numFmtId="164" fontId="0" fillId="0" borderId="3" xfId="0" applyNumberFormat="1" applyBorder="1"/>
    <xf numFmtId="0" fontId="0" fillId="3" borderId="6" xfId="0" applyFill="1" applyBorder="1"/>
    <xf numFmtId="0" fontId="0" fillId="3" borderId="7" xfId="0" applyFill="1" applyBorder="1"/>
    <xf numFmtId="164" fontId="0" fillId="4" borderId="3" xfId="0" applyNumberFormat="1" applyFill="1" applyBorder="1"/>
    <xf numFmtId="164" fontId="0" fillId="4" borderId="6" xfId="0" applyNumberFormat="1" applyFill="1" applyBorder="1"/>
    <xf numFmtId="164" fontId="0" fillId="4" borderId="8" xfId="0" applyNumberFormat="1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3" borderId="2" xfId="0" applyFill="1" applyBorder="1"/>
    <xf numFmtId="164" fontId="0" fillId="3" borderId="3" xfId="0" applyNumberFormat="1" applyFill="1" applyBorder="1"/>
    <xf numFmtId="164" fontId="0" fillId="3" borderId="0" xfId="0" applyNumberFormat="1" applyFill="1" applyAlignment="1">
      <alignment horizontal="right"/>
    </xf>
    <xf numFmtId="164" fontId="0" fillId="6" borderId="3" xfId="0" applyNumberFormat="1" applyFill="1" applyBorder="1"/>
    <xf numFmtId="164" fontId="0" fillId="6" borderId="0" xfId="0" applyNumberFormat="1" applyFill="1"/>
    <xf numFmtId="0" fontId="0" fillId="6" borderId="0" xfId="0" applyFill="1"/>
    <xf numFmtId="9" fontId="0" fillId="6" borderId="8" xfId="1" applyFont="1" applyFill="1" applyBorder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2" fontId="0" fillId="3" borderId="8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0" fillId="0" borderId="14" xfId="0" applyBorder="1" applyAlignment="1">
      <alignment horizontal="right"/>
    </xf>
    <xf numFmtId="10" fontId="0" fillId="0" borderId="8" xfId="0" applyNumberFormat="1" applyBorder="1"/>
    <xf numFmtId="164" fontId="0" fillId="0" borderId="8" xfId="0" applyNumberFormat="1" applyBorder="1"/>
    <xf numFmtId="164" fontId="0" fillId="0" borderId="14" xfId="0" applyNumberFormat="1" applyBorder="1"/>
    <xf numFmtId="11" fontId="0" fillId="0" borderId="8" xfId="0" applyNumberFormat="1" applyBorder="1"/>
    <xf numFmtId="14" fontId="0" fillId="0" borderId="0" xfId="0" applyNumberFormat="1"/>
    <xf numFmtId="0" fontId="5" fillId="0" borderId="0" xfId="0" applyFont="1"/>
    <xf numFmtId="10" fontId="5" fillId="0" borderId="0" xfId="0" applyNumberFormat="1" applyFont="1"/>
    <xf numFmtId="0" fontId="5" fillId="0" borderId="14" xfId="0" applyFont="1" applyBorder="1"/>
    <xf numFmtId="0" fontId="6" fillId="0" borderId="0" xfId="0" applyFont="1"/>
    <xf numFmtId="0" fontId="7" fillId="0" borderId="0" xfId="0" applyFont="1"/>
    <xf numFmtId="0" fontId="0" fillId="5" borderId="4" xfId="0" applyFill="1" applyBorder="1"/>
    <xf numFmtId="0" fontId="0" fillId="5" borderId="5" xfId="0" applyFill="1" applyBorder="1"/>
    <xf numFmtId="0" fontId="0" fillId="5" borderId="9" xfId="0" applyFill="1" applyBorder="1"/>
    <xf numFmtId="166" fontId="0" fillId="0" borderId="0" xfId="1" applyNumberFormat="1" applyFont="1"/>
    <xf numFmtId="165" fontId="0" fillId="0" borderId="0" xfId="0" applyNumberFormat="1"/>
    <xf numFmtId="0" fontId="0" fillId="0" borderId="4" xfId="0" applyBorder="1"/>
    <xf numFmtId="164" fontId="0" fillId="0" borderId="2" xfId="0" applyNumberFormat="1" applyBorder="1"/>
    <xf numFmtId="164" fontId="0" fillId="0" borderId="6" xfId="0" applyNumberFormat="1" applyBorder="1" applyAlignment="1">
      <alignment horizontal="right"/>
    </xf>
    <xf numFmtId="167" fontId="0" fillId="5" borderId="2" xfId="0" applyNumberFormat="1" applyFill="1" applyBorder="1"/>
    <xf numFmtId="167" fontId="0" fillId="5" borderId="7" xfId="0" applyNumberFormat="1" applyFill="1" applyBorder="1"/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14" fontId="0" fillId="0" borderId="2" xfId="0" applyNumberFormat="1" applyBorder="1"/>
    <xf numFmtId="0" fontId="8" fillId="0" borderId="8" xfId="0" applyFont="1" applyBorder="1"/>
    <xf numFmtId="10" fontId="0" fillId="0" borderId="0" xfId="1" applyNumberFormat="1" applyFont="1" applyBorder="1"/>
    <xf numFmtId="11" fontId="0" fillId="3" borderId="8" xfId="0" applyNumberFormat="1" applyFill="1" applyBorder="1"/>
    <xf numFmtId="0" fontId="3" fillId="0" borderId="8" xfId="0" applyFont="1" applyBorder="1"/>
    <xf numFmtId="0" fontId="10" fillId="0" borderId="0" xfId="0" applyFont="1"/>
    <xf numFmtId="0" fontId="8" fillId="0" borderId="14" xfId="0" applyFont="1" applyBorder="1"/>
    <xf numFmtId="0" fontId="0" fillId="0" borderId="0" xfId="0" applyBorder="1"/>
    <xf numFmtId="0" fontId="0" fillId="3" borderId="8" xfId="0" applyFill="1" applyBorder="1"/>
    <xf numFmtId="0" fontId="8" fillId="0" borderId="0" xfId="0" applyFont="1" applyBorder="1"/>
    <xf numFmtId="10" fontId="0" fillId="0" borderId="0" xfId="0" applyNumberFormat="1" applyBorder="1"/>
    <xf numFmtId="164" fontId="0" fillId="0" borderId="0" xfId="0" applyNumberFormat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5" xfId="0" applyFill="1" applyBorder="1"/>
    <xf numFmtId="164" fontId="0" fillId="4" borderId="7" xfId="0" applyNumberFormat="1" applyFill="1" applyBorder="1"/>
    <xf numFmtId="164" fontId="0" fillId="4" borderId="9" xfId="0" applyNumberFormat="1" applyFill="1" applyBorder="1"/>
    <xf numFmtId="164" fontId="0" fillId="6" borderId="4" xfId="0" applyNumberFormat="1" applyFill="1" applyBorder="1"/>
    <xf numFmtId="164" fontId="0" fillId="3" borderId="0" xfId="0" applyNumberFormat="1" applyFill="1" applyBorder="1"/>
    <xf numFmtId="164" fontId="0" fillId="0" borderId="0" xfId="0" applyNumberFormat="1" applyBorder="1" applyAlignment="1">
      <alignment horizontal="right"/>
    </xf>
    <xf numFmtId="164" fontId="0" fillId="6" borderId="0" xfId="0" applyNumberFormat="1" applyFill="1" applyBorder="1"/>
    <xf numFmtId="164" fontId="0" fillId="6" borderId="5" xfId="0" applyNumberFormat="1" applyFill="1" applyBorder="1"/>
    <xf numFmtId="164" fontId="0" fillId="3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6" borderId="0" xfId="0" applyFill="1" applyBorder="1"/>
    <xf numFmtId="0" fontId="0" fillId="6" borderId="5" xfId="0" applyFill="1" applyBorder="1"/>
    <xf numFmtId="9" fontId="0" fillId="6" borderId="9" xfId="1" applyFont="1" applyFill="1" applyBorder="1"/>
    <xf numFmtId="164" fontId="10" fillId="7" borderId="0" xfId="0" applyNumberFormat="1" applyFont="1" applyFill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0" xfId="0" applyNumberFormat="1" applyBorder="1" applyAlignment="1">
      <alignment horizontal="right"/>
    </xf>
    <xf numFmtId="0" fontId="3" fillId="0" borderId="0" xfId="0" applyFont="1" applyBorder="1"/>
    <xf numFmtId="164" fontId="0" fillId="2" borderId="0" xfId="0" applyNumberFormat="1" applyFill="1" applyBorder="1"/>
    <xf numFmtId="165" fontId="0" fillId="2" borderId="0" xfId="0" applyNumberFormat="1" applyFill="1" applyBorder="1"/>
    <xf numFmtId="0" fontId="9" fillId="0" borderId="0" xfId="0" applyFont="1" applyBorder="1"/>
    <xf numFmtId="10" fontId="3" fillId="0" borderId="0" xfId="0" applyNumberFormat="1" applyFont="1" applyBorder="1"/>
    <xf numFmtId="0" fontId="6" fillId="0" borderId="0" xfId="0" applyFont="1" applyBorder="1"/>
    <xf numFmtId="0" fontId="6" fillId="0" borderId="8" xfId="0" applyFont="1" applyBorder="1"/>
    <xf numFmtId="164" fontId="11" fillId="3" borderId="0" xfId="0" applyNumberFormat="1" applyFont="1" applyFill="1" applyBorder="1" applyAlignment="1">
      <alignment horizontal="right"/>
    </xf>
    <xf numFmtId="0" fontId="5" fillId="0" borderId="0" xfId="0" applyFont="1" applyBorder="1"/>
    <xf numFmtId="10" fontId="5" fillId="0" borderId="0" xfId="0" applyNumberFormat="1" applyFont="1" applyBorder="1"/>
    <xf numFmtId="164" fontId="5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101600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E683FB03-5249-5368-9177-41F0608EAF9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3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2F90-6101-184C-84D3-93B0054D63A3}">
  <sheetPr codeName="Sheet1">
    <tabColor theme="4" tint="-0.249977111117893"/>
  </sheetPr>
  <dimension ref="A1:T67"/>
  <sheetViews>
    <sheetView tabSelected="1" topLeftCell="A6" zoomScaleNormal="100" workbookViewId="0">
      <selection activeCell="H32" sqref="H32"/>
    </sheetView>
  </sheetViews>
  <sheetFormatPr baseColWidth="10" defaultRowHeight="16" x14ac:dyDescent="0.2"/>
  <cols>
    <col min="4" max="4" width="16.1640625" bestFit="1" customWidth="1"/>
    <col min="5" max="5" width="11.33203125" customWidth="1"/>
    <col min="6" max="6" width="10" customWidth="1"/>
    <col min="7" max="7" width="12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2.33203125" bestFit="1" customWidth="1"/>
    <col min="18" max="18" width="12" bestFit="1" customWidth="1"/>
  </cols>
  <sheetData>
    <row r="1" spans="1:20" ht="17" thickBot="1" x14ac:dyDescent="0.25">
      <c r="A1" s="49">
        <v>44981</v>
      </c>
      <c r="B1" t="s">
        <v>11</v>
      </c>
      <c r="C1" t="s">
        <v>9</v>
      </c>
      <c r="D1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1</v>
      </c>
      <c r="R1" t="s">
        <v>2</v>
      </c>
      <c r="S1" t="s">
        <v>6</v>
      </c>
    </row>
    <row r="2" spans="1:20" x14ac:dyDescent="0.2">
      <c r="A2">
        <v>2000</v>
      </c>
      <c r="B2" t="s">
        <v>11</v>
      </c>
      <c r="C2" t="s">
        <v>54</v>
      </c>
      <c r="D2" s="65">
        <v>-5.2233999999999998</v>
      </c>
      <c r="E2" s="65">
        <v>6.7187999999999999</v>
      </c>
      <c r="F2" s="65">
        <v>-1.823</v>
      </c>
      <c r="G2" s="53"/>
      <c r="H2" s="66">
        <v>6.4858950000000002E-3</v>
      </c>
      <c r="K2" s="4">
        <f t="shared" ref="K2:K9" si="0">-2*LN(H2/L2) +2*M2</f>
        <v>21.046064219460405</v>
      </c>
      <c r="L2">
        <v>12</v>
      </c>
      <c r="M2">
        <v>3</v>
      </c>
      <c r="N2">
        <f t="shared" ref="N2:N9" si="1">1/EXP(-0.5*K2)</f>
        <v>37161.631984213709</v>
      </c>
      <c r="O2">
        <f>N2/SUM(N$2:N$9)</f>
        <v>6.8577362406542108E-2</v>
      </c>
      <c r="P2" s="38">
        <f>N2/(SUM(N$2:N$5))</f>
        <v>0.12075534939619925</v>
      </c>
      <c r="Q2" s="4">
        <f>$O2*D2+$O3*D3+$O4*D4+$O5*D5+$O6*D6+$O7*D7+$O8*D8+$O9*D9</f>
        <v>-5.2606029877633294</v>
      </c>
      <c r="R2" s="4">
        <f t="shared" ref="R2:S2" si="2">$O2*E2+$O3*E3+$O4*E4+$O5*E5+$O6*E6+$O7*E7+$O8*E8+$O9*E9</f>
        <v>1.3502127943525475</v>
      </c>
      <c r="S2" s="4">
        <f t="shared" si="2"/>
        <v>-2.4538804984101827</v>
      </c>
      <c r="T2" s="4">
        <v>0.5</v>
      </c>
    </row>
    <row r="3" spans="1:20" x14ac:dyDescent="0.2">
      <c r="A3">
        <v>2000</v>
      </c>
      <c r="B3" t="s">
        <v>11</v>
      </c>
      <c r="C3" t="s">
        <v>55</v>
      </c>
      <c r="D3" s="65">
        <v>-5.1040999999999999</v>
      </c>
      <c r="E3" s="65">
        <v>0.5948</v>
      </c>
      <c r="F3" s="65">
        <v>-2.4039999999999999</v>
      </c>
      <c r="G3" s="53"/>
      <c r="H3" s="66">
        <v>1.8459469999999999E-3</v>
      </c>
      <c r="K3" s="4">
        <f t="shared" si="0"/>
        <v>23.559339007655062</v>
      </c>
      <c r="L3">
        <v>12</v>
      </c>
      <c r="M3">
        <v>3</v>
      </c>
      <c r="N3">
        <f t="shared" si="1"/>
        <v>130570.61935052951</v>
      </c>
      <c r="O3">
        <f t="shared" ref="O3:O9" si="3">N3/SUM(N$2:N$9)</f>
        <v>0.24095251485864963</v>
      </c>
      <c r="P3" s="39">
        <f t="shared" ref="P3:P4" si="4">N3/(SUM(N$2:N$5))</f>
        <v>0.42428440083711078</v>
      </c>
    </row>
    <row r="4" spans="1:20" x14ac:dyDescent="0.2">
      <c r="A4">
        <v>2000</v>
      </c>
      <c r="B4" t="s">
        <v>11</v>
      </c>
      <c r="C4" t="s">
        <v>56</v>
      </c>
      <c r="D4" s="65">
        <v>-5.1211630000000001</v>
      </c>
      <c r="E4" s="65">
        <v>-2.064584</v>
      </c>
      <c r="F4" s="65">
        <v>-2.1162169999999998</v>
      </c>
      <c r="G4" s="53"/>
      <c r="H4" s="66">
        <v>1.96575E-3</v>
      </c>
      <c r="K4" s="4">
        <f t="shared" si="0"/>
        <v>23.433576153761297</v>
      </c>
      <c r="L4">
        <v>12</v>
      </c>
      <c r="M4">
        <v>3</v>
      </c>
      <c r="N4">
        <f t="shared" si="1"/>
        <v>122612.96862686097</v>
      </c>
      <c r="O4">
        <f t="shared" si="3"/>
        <v>0.2262676189473635</v>
      </c>
      <c r="P4" s="39">
        <f t="shared" si="4"/>
        <v>0.39842630897726683</v>
      </c>
      <c r="Q4" s="4">
        <f>$P2*D2+$P3*D3+$P4*D4+$P5*D5</f>
        <v>-5.0051698371155213</v>
      </c>
      <c r="R4" s="4">
        <f t="shared" ref="R4:S4" si="5">$P2*E2+$P3*E3+$P4*E4+$P5*E5</f>
        <v>0.46754056009737283</v>
      </c>
      <c r="S4" s="4">
        <f t="shared" si="5"/>
        <v>-2.0806726685903163</v>
      </c>
    </row>
    <row r="5" spans="1:20" ht="17" thickBot="1" x14ac:dyDescent="0.25">
      <c r="A5">
        <v>2000</v>
      </c>
      <c r="B5" t="s">
        <v>11</v>
      </c>
      <c r="C5" t="s">
        <v>57</v>
      </c>
      <c r="D5" s="65">
        <v>-2.9790999999999999</v>
      </c>
      <c r="E5" s="65">
        <v>4.0052000000000003</v>
      </c>
      <c r="F5" s="65">
        <v>4.5999999999999999E-2</v>
      </c>
      <c r="G5" s="53"/>
      <c r="H5" s="66">
        <v>1.385374E-2</v>
      </c>
      <c r="K5" s="4">
        <f t="shared" si="0"/>
        <v>19.528213392977783</v>
      </c>
      <c r="L5">
        <v>12</v>
      </c>
      <c r="M5">
        <v>3</v>
      </c>
      <c r="N5">
        <f t="shared" si="1"/>
        <v>17397.933199139854</v>
      </c>
      <c r="O5">
        <f t="shared" si="3"/>
        <v>3.2105812000642386E-2</v>
      </c>
      <c r="P5" s="40">
        <f>N5/(SUM(N$2:N$5))</f>
        <v>5.6533940789423053E-2</v>
      </c>
      <c r="Q5" s="4">
        <f>$P6*D6+$P7*D7+$P8*D8+$P9*D9</f>
        <v>-5.5963179655391491</v>
      </c>
      <c r="R5" s="4">
        <f t="shared" ref="R5:S5" si="6">$P6*E6+$P7*E7+$P8*E8+$P9*E9</f>
        <v>2.5103061054783309</v>
      </c>
      <c r="S5" s="4">
        <f t="shared" si="6"/>
        <v>-2.9443863625706634</v>
      </c>
    </row>
    <row r="6" spans="1:20" x14ac:dyDescent="0.2">
      <c r="A6">
        <v>2000</v>
      </c>
      <c r="B6" t="s">
        <v>11</v>
      </c>
      <c r="C6" t="s">
        <v>50</v>
      </c>
      <c r="D6" s="65">
        <v>-1.7616290388821501</v>
      </c>
      <c r="E6" s="65">
        <v>-2.1783703723606398</v>
      </c>
      <c r="F6" s="65">
        <v>4.9899093427894101</v>
      </c>
      <c r="H6" s="2">
        <v>1.763522</v>
      </c>
      <c r="I6" s="2"/>
      <c r="K6" s="4">
        <f t="shared" si="0"/>
        <v>9.8351874079609285</v>
      </c>
      <c r="L6">
        <v>12</v>
      </c>
      <c r="M6">
        <v>3</v>
      </c>
      <c r="N6">
        <f t="shared" si="1"/>
        <v>136.67334066615101</v>
      </c>
      <c r="O6">
        <f t="shared" si="3"/>
        <v>2.5221435964268082E-4</v>
      </c>
      <c r="P6" s="38">
        <f>N6/SUM(N$6:N$9)</f>
        <v>5.8369889063423835E-4</v>
      </c>
    </row>
    <row r="7" spans="1:20" x14ac:dyDescent="0.2">
      <c r="A7">
        <v>2000</v>
      </c>
      <c r="B7" t="s">
        <v>11</v>
      </c>
      <c r="C7" t="s">
        <v>48</v>
      </c>
      <c r="D7" s="65">
        <v>-5.1943753835310202</v>
      </c>
      <c r="E7" s="65">
        <v>2.7015171420641302</v>
      </c>
      <c r="F7" s="65">
        <v>-2.5851927844738598</v>
      </c>
      <c r="H7" s="66">
        <v>1.8538529999999999E-3</v>
      </c>
      <c r="K7" s="4">
        <f t="shared" si="0"/>
        <v>23.550791505591651</v>
      </c>
      <c r="L7">
        <v>12</v>
      </c>
      <c r="M7">
        <v>3</v>
      </c>
      <c r="N7">
        <f t="shared" si="1"/>
        <v>130013.78376724149</v>
      </c>
      <c r="O7">
        <f t="shared" si="3"/>
        <v>0.23992494116080387</v>
      </c>
      <c r="P7" s="39">
        <f t="shared" ref="P7:P9" si="7">N7/SUM(N$6:N$9)</f>
        <v>0.55525752851443622</v>
      </c>
    </row>
    <row r="8" spans="1:20" x14ac:dyDescent="0.2">
      <c r="A8">
        <v>2000</v>
      </c>
      <c r="B8" t="s">
        <v>11</v>
      </c>
      <c r="C8" t="s">
        <v>49</v>
      </c>
      <c r="D8" s="65">
        <v>-6.1155499970278502</v>
      </c>
      <c r="E8" s="65">
        <v>2.2832231352895498</v>
      </c>
      <c r="F8" s="65">
        <v>-3.41378275121849</v>
      </c>
      <c r="H8">
        <v>2.323458E-3</v>
      </c>
      <c r="K8" s="4">
        <f t="shared" si="0"/>
        <v>23.099210671137595</v>
      </c>
      <c r="L8">
        <v>12</v>
      </c>
      <c r="M8">
        <v>3</v>
      </c>
      <c r="N8">
        <f t="shared" si="1"/>
        <v>103736.0877959714</v>
      </c>
      <c r="O8">
        <f t="shared" si="3"/>
        <v>0.19143258537308619</v>
      </c>
      <c r="P8" s="39">
        <f t="shared" si="7"/>
        <v>0.44303182369084093</v>
      </c>
    </row>
    <row r="9" spans="1:20" ht="17" thickBot="1" x14ac:dyDescent="0.25">
      <c r="A9">
        <v>2000</v>
      </c>
      <c r="B9" t="s">
        <v>11</v>
      </c>
      <c r="C9" t="s">
        <v>51</v>
      </c>
      <c r="D9" s="65">
        <v>-1.4999783272209699</v>
      </c>
      <c r="E9" s="65">
        <v>-5.5301024764767401E-4</v>
      </c>
      <c r="F9" s="65">
        <v>0.499744998654921</v>
      </c>
      <c r="H9" s="2">
        <v>0.91340949999999999</v>
      </c>
      <c r="K9" s="4">
        <f t="shared" si="0"/>
        <v>11.150955254745295</v>
      </c>
      <c r="L9">
        <v>12</v>
      </c>
      <c r="M9">
        <v>3</v>
      </c>
      <c r="N9">
        <f t="shared" si="1"/>
        <v>263.87555973334213</v>
      </c>
      <c r="O9">
        <f t="shared" si="3"/>
        <v>4.8695089326942646E-4</v>
      </c>
      <c r="P9" s="40">
        <f t="shared" si="7"/>
        <v>1.126948904088554E-3</v>
      </c>
    </row>
    <row r="10" spans="1:20" x14ac:dyDescent="0.2">
      <c r="D10" s="34"/>
      <c r="E10" s="34"/>
      <c r="F10" s="34"/>
      <c r="H10" s="2"/>
      <c r="K10" s="4"/>
    </row>
    <row r="11" spans="1:20" x14ac:dyDescent="0.2">
      <c r="A11" s="9"/>
      <c r="H11" s="2"/>
      <c r="K11" s="2"/>
    </row>
    <row r="12" spans="1:20" x14ac:dyDescent="0.2">
      <c r="A12" s="75">
        <v>2000</v>
      </c>
      <c r="B12" s="75" t="s">
        <v>17</v>
      </c>
      <c r="C12" s="75" t="s">
        <v>7</v>
      </c>
      <c r="D12" s="77">
        <v>-5.9552849999999999</v>
      </c>
      <c r="E12" s="77">
        <v>-4.3042379999999998</v>
      </c>
      <c r="F12" s="77">
        <v>-1.765123</v>
      </c>
      <c r="G12" s="77">
        <v>0.20091000000000001</v>
      </c>
      <c r="H12" s="75">
        <v>2.283574E-3</v>
      </c>
      <c r="I12" s="78">
        <v>0.39293499999999998</v>
      </c>
      <c r="J12" s="75"/>
      <c r="K12" s="79">
        <f t="shared" ref="K12" si="8">-2*LN(H12/L12) +2*M12</f>
        <v>25.133840338517206</v>
      </c>
      <c r="L12" s="75">
        <v>12</v>
      </c>
      <c r="M12" s="75">
        <v>4</v>
      </c>
      <c r="N12" s="75">
        <f>1/EXP(-0.5*K12)</f>
        <v>286908.94203460508</v>
      </c>
      <c r="O12" s="75">
        <f>N12/SUM(N$12:N$19)</f>
        <v>0.12556047816973501</v>
      </c>
      <c r="Q12">
        <f>$O12*D12</f>
        <v>-0.74774843223705034</v>
      </c>
      <c r="R12">
        <f t="shared" ref="R12:T19" si="9">$O12*E12</f>
        <v>-0.54044218143634382</v>
      </c>
      <c r="S12">
        <f t="shared" si="9"/>
        <v>-0.22162968790839715</v>
      </c>
      <c r="T12">
        <f t="shared" si="9"/>
        <v>2.5226355669081459E-2</v>
      </c>
    </row>
    <row r="13" spans="1:20" x14ac:dyDescent="0.2">
      <c r="A13" s="75">
        <v>2000</v>
      </c>
      <c r="B13" s="75" t="s">
        <v>17</v>
      </c>
      <c r="C13" s="75" t="s">
        <v>29</v>
      </c>
      <c r="D13" s="77">
        <v>-6.0070370000000004</v>
      </c>
      <c r="E13" s="77">
        <v>1.294106</v>
      </c>
      <c r="F13" s="77">
        <v>-3.308503</v>
      </c>
      <c r="G13" s="77">
        <v>0.2003125</v>
      </c>
      <c r="H13" s="75">
        <v>2.2367509999999999E-3</v>
      </c>
      <c r="I13" s="78"/>
      <c r="J13" s="75"/>
      <c r="K13" s="79">
        <f t="shared" ref="K13:K19" si="10">-2*LN(H13/L13) +2*M13</f>
        <v>25.175275124494874</v>
      </c>
      <c r="L13" s="75">
        <v>12</v>
      </c>
      <c r="M13" s="75">
        <v>4</v>
      </c>
      <c r="N13" s="75">
        <f t="shared" ref="N13:N19" si="11">1/EXP(-0.5*K13)</f>
        <v>292914.94690188189</v>
      </c>
      <c r="O13" s="75">
        <f t="shared" ref="O13:O19" si="12">N13/SUM(N$12:N$19)</f>
        <v>0.12818889692056668</v>
      </c>
      <c r="Q13">
        <f t="shared" ref="Q13:Q19" si="13">$O13*D13</f>
        <v>-0.77003544679103009</v>
      </c>
      <c r="R13">
        <f t="shared" si="9"/>
        <v>0.16589002063828687</v>
      </c>
      <c r="S13">
        <f t="shared" si="9"/>
        <v>-0.42411335002838563</v>
      </c>
      <c r="T13">
        <f t="shared" si="9"/>
        <v>2.5677838414401011E-2</v>
      </c>
    </row>
    <row r="14" spans="1:20" x14ac:dyDescent="0.2">
      <c r="A14" s="75">
        <v>2000</v>
      </c>
      <c r="B14" s="75" t="s">
        <v>18</v>
      </c>
      <c r="C14" s="75" t="s">
        <v>7</v>
      </c>
      <c r="D14" s="77">
        <v>-6.0135459999999998</v>
      </c>
      <c r="E14" s="77">
        <v>2.7651289999999999</v>
      </c>
      <c r="F14" s="77">
        <v>-3.3177110000000001</v>
      </c>
      <c r="G14" s="77">
        <v>0.2013249</v>
      </c>
      <c r="H14" s="77">
        <v>2.2454189999999998E-3</v>
      </c>
      <c r="I14" s="78">
        <v>0.39648499999999998</v>
      </c>
      <c r="J14" s="75"/>
      <c r="K14" s="79">
        <f t="shared" si="10"/>
        <v>25.16753957603877</v>
      </c>
      <c r="L14" s="75">
        <v>12</v>
      </c>
      <c r="M14" s="75">
        <v>4</v>
      </c>
      <c r="N14" s="75">
        <f t="shared" si="11"/>
        <v>291784.20615383162</v>
      </c>
      <c r="O14" s="75">
        <f t="shared" si="12"/>
        <v>0.12769404880602422</v>
      </c>
      <c r="Q14">
        <f t="shared" si="13"/>
        <v>-0.76789403642127174</v>
      </c>
      <c r="R14">
        <f t="shared" si="9"/>
        <v>0.35309051748095294</v>
      </c>
      <c r="S14">
        <f t="shared" si="9"/>
        <v>-0.42365195035828346</v>
      </c>
      <c r="T14">
        <f t="shared" si="9"/>
        <v>2.5707991606467945E-2</v>
      </c>
    </row>
    <row r="15" spans="1:20" x14ac:dyDescent="0.2">
      <c r="A15" s="75">
        <v>2000</v>
      </c>
      <c r="B15" s="75" t="s">
        <v>18</v>
      </c>
      <c r="C15" s="75" t="s">
        <v>29</v>
      </c>
      <c r="D15" s="77">
        <v>-6.0392400000000004</v>
      </c>
      <c r="E15" s="77">
        <v>2.8279290000000001</v>
      </c>
      <c r="F15" s="77">
        <v>-3.337666</v>
      </c>
      <c r="G15" s="77">
        <v>0.20001730000000001</v>
      </c>
      <c r="H15" s="75">
        <v>2.2668969999999999E-3</v>
      </c>
      <c r="I15" s="78"/>
      <c r="J15" s="75"/>
      <c r="K15" s="79">
        <f t="shared" si="10"/>
        <v>25.148499985543701</v>
      </c>
      <c r="L15" s="75">
        <v>12</v>
      </c>
      <c r="M15" s="75">
        <v>4</v>
      </c>
      <c r="N15" s="75">
        <f t="shared" si="11"/>
        <v>289019.66008942213</v>
      </c>
      <c r="O15" s="75">
        <f t="shared" si="12"/>
        <v>0.12648419552188486</v>
      </c>
      <c r="Q15">
        <f t="shared" si="13"/>
        <v>-0.76386841296358798</v>
      </c>
      <c r="R15">
        <f t="shared" si="9"/>
        <v>0.35768832455800836</v>
      </c>
      <c r="S15">
        <f t="shared" si="9"/>
        <v>-0.42216199893074735</v>
      </c>
      <c r="T15">
        <f t="shared" si="9"/>
        <v>2.5299027280959504E-2</v>
      </c>
    </row>
    <row r="16" spans="1:20" x14ac:dyDescent="0.2">
      <c r="A16" s="75">
        <v>2000</v>
      </c>
      <c r="B16" s="75" t="s">
        <v>27</v>
      </c>
      <c r="C16" s="75" t="s">
        <v>7</v>
      </c>
      <c r="D16" s="77">
        <v>-6.0698999999999996</v>
      </c>
      <c r="E16" s="77">
        <v>4.1358230000000002</v>
      </c>
      <c r="F16" s="77">
        <v>-3.3399760000000001</v>
      </c>
      <c r="G16" s="77">
        <v>0.2006809</v>
      </c>
      <c r="H16" s="75">
        <v>2.3065579999999998E-3</v>
      </c>
      <c r="I16" s="78">
        <v>0.40537000000000001</v>
      </c>
      <c r="J16" s="75"/>
      <c r="K16" s="79">
        <f t="shared" si="10"/>
        <v>25.113811117489924</v>
      </c>
      <c r="L16" s="75">
        <v>12</v>
      </c>
      <c r="M16" s="75">
        <v>4</v>
      </c>
      <c r="N16" s="75">
        <f t="shared" si="11"/>
        <v>284050.00021578965</v>
      </c>
      <c r="O16" s="75">
        <f t="shared" si="12"/>
        <v>0.1243093143012118</v>
      </c>
      <c r="Q16">
        <f t="shared" si="13"/>
        <v>-0.75454510687692544</v>
      </c>
      <c r="R16">
        <f t="shared" si="9"/>
        <v>0.5141213212011807</v>
      </c>
      <c r="S16">
        <f t="shared" si="9"/>
        <v>-0.41519012634250418</v>
      </c>
      <c r="T16">
        <f t="shared" si="9"/>
        <v>2.4946505072350054E-2</v>
      </c>
    </row>
    <row r="17" spans="1:20" x14ac:dyDescent="0.2">
      <c r="A17" s="75">
        <v>2000</v>
      </c>
      <c r="B17" s="75" t="s">
        <v>27</v>
      </c>
      <c r="C17" s="75" t="s">
        <v>29</v>
      </c>
      <c r="D17" s="77">
        <v>-6.1200729999999997</v>
      </c>
      <c r="E17" s="77">
        <v>-3.9918499999999999</v>
      </c>
      <c r="F17" s="77">
        <v>-2.6656070000000001</v>
      </c>
      <c r="G17" s="77">
        <v>0.2000122</v>
      </c>
      <c r="H17" s="75">
        <v>2.2778210000000002E-3</v>
      </c>
      <c r="I17" s="78"/>
      <c r="J17" s="75"/>
      <c r="K17" s="79">
        <f t="shared" si="10"/>
        <v>25.138885289064547</v>
      </c>
      <c r="L17" s="75">
        <v>12</v>
      </c>
      <c r="M17" s="75">
        <v>4</v>
      </c>
      <c r="N17" s="75">
        <f t="shared" si="11"/>
        <v>287633.57629845856</v>
      </c>
      <c r="O17" s="75">
        <f t="shared" si="12"/>
        <v>0.12587760117058119</v>
      </c>
      <c r="Q17">
        <f t="shared" si="13"/>
        <v>-0.77038010822884229</v>
      </c>
      <c r="R17">
        <f t="shared" si="9"/>
        <v>-0.50248450223278451</v>
      </c>
      <c r="S17">
        <f t="shared" si="9"/>
        <v>-0.33554021482350943</v>
      </c>
      <c r="T17">
        <f t="shared" si="9"/>
        <v>2.5177055940850519E-2</v>
      </c>
    </row>
    <row r="18" spans="1:20" x14ac:dyDescent="0.2">
      <c r="A18" s="9">
        <v>2000</v>
      </c>
      <c r="B18" t="s">
        <v>28</v>
      </c>
      <c r="C18" t="s">
        <v>7</v>
      </c>
      <c r="D18" s="65">
        <v>-6.1582800000000004</v>
      </c>
      <c r="E18" s="65">
        <v>4.5406630000000003</v>
      </c>
      <c r="F18" s="65">
        <v>-3.3918119999999998</v>
      </c>
      <c r="G18" s="65">
        <v>0.20070750000000001</v>
      </c>
      <c r="H18" s="65">
        <v>2.3958170000000002E-3</v>
      </c>
      <c r="I18" s="5">
        <v>0.39585500000000001</v>
      </c>
      <c r="J18" s="34"/>
      <c r="K18" s="4">
        <f t="shared" si="10"/>
        <v>25.037875257458641</v>
      </c>
      <c r="L18">
        <v>12</v>
      </c>
      <c r="M18">
        <v>4</v>
      </c>
      <c r="N18">
        <f t="shared" si="11"/>
        <v>273467.38102189376</v>
      </c>
      <c r="O18">
        <f t="shared" si="12"/>
        <v>0.11967802356188895</v>
      </c>
      <c r="Q18">
        <f t="shared" si="13"/>
        <v>-0.73701077894070954</v>
      </c>
      <c r="R18">
        <f t="shared" si="9"/>
        <v>0.54341757350059738</v>
      </c>
      <c r="S18">
        <f t="shared" si="9"/>
        <v>-0.40592535645349764</v>
      </c>
      <c r="T18">
        <f t="shared" si="9"/>
        <v>2.4020276914047827E-2</v>
      </c>
    </row>
    <row r="19" spans="1:20" ht="17" thickBot="1" x14ac:dyDescent="0.25">
      <c r="A19" s="12">
        <v>2000</v>
      </c>
      <c r="B19" s="13" t="s">
        <v>28</v>
      </c>
      <c r="C19" s="13" t="s">
        <v>29</v>
      </c>
      <c r="D19" s="69">
        <v>-6.0652790000000003</v>
      </c>
      <c r="E19" s="69">
        <v>7.3681150000000004</v>
      </c>
      <c r="F19" s="69">
        <v>-3.2877299999999998</v>
      </c>
      <c r="G19" s="69">
        <v>0.20006560000000001</v>
      </c>
      <c r="H19" s="13">
        <v>2.346229E-3</v>
      </c>
      <c r="I19" s="45"/>
      <c r="J19" s="13"/>
      <c r="K19" s="46">
        <f t="shared" si="10"/>
        <v>25.079705140688922</v>
      </c>
      <c r="L19" s="13">
        <v>12</v>
      </c>
      <c r="M19" s="13">
        <v>4</v>
      </c>
      <c r="N19" s="13">
        <f t="shared" si="11"/>
        <v>279247.16657995898</v>
      </c>
      <c r="O19" s="13">
        <f t="shared" si="12"/>
        <v>0.12220744154810725</v>
      </c>
      <c r="Q19">
        <f t="shared" si="13"/>
        <v>-0.74122222886546241</v>
      </c>
      <c r="R19">
        <f t="shared" si="9"/>
        <v>0.9004384831822323</v>
      </c>
      <c r="S19">
        <f t="shared" si="9"/>
        <v>-0.40178507180095863</v>
      </c>
      <c r="T19">
        <f t="shared" si="9"/>
        <v>2.4449505117787009E-2</v>
      </c>
    </row>
    <row r="20" spans="1:20" x14ac:dyDescent="0.2">
      <c r="A20" s="9"/>
      <c r="I20" s="5"/>
    </row>
    <row r="21" spans="1:20" x14ac:dyDescent="0.2">
      <c r="A21" s="9">
        <v>2000</v>
      </c>
      <c r="B21" t="s">
        <v>31</v>
      </c>
      <c r="I21" s="5"/>
      <c r="P21" s="1" t="s">
        <v>4</v>
      </c>
      <c r="Q21" s="10">
        <f t="shared" ref="Q21:T21" si="14">SUM(Q12:Q19)</f>
        <v>-6.0527045513248794</v>
      </c>
      <c r="R21" s="10">
        <f t="shared" si="14"/>
        <v>1.7917195568921302</v>
      </c>
      <c r="S21" s="10">
        <f t="shared" si="14"/>
        <v>-3.0499977566462837</v>
      </c>
      <c r="T21" s="10">
        <f t="shared" si="14"/>
        <v>0.20050455601594533</v>
      </c>
    </row>
    <row r="22" spans="1:20" x14ac:dyDescent="0.2">
      <c r="A22" s="9">
        <v>2000</v>
      </c>
      <c r="B22" t="s">
        <v>12</v>
      </c>
      <c r="C22" t="s">
        <v>7</v>
      </c>
      <c r="D22">
        <v>-5.0427907000000003</v>
      </c>
      <c r="E22" s="66">
        <v>4.5084622999999997</v>
      </c>
      <c r="F22" s="34">
        <v>-1.9267147</v>
      </c>
      <c r="G22">
        <v>0.2002775</v>
      </c>
      <c r="H22">
        <v>6.3336749999999998E-4</v>
      </c>
      <c r="I22" s="5">
        <v>0.56589</v>
      </c>
      <c r="K22" s="4">
        <f>-2*LN(H22/L22) +2*M22</f>
        <v>27.123368625801515</v>
      </c>
      <c r="L22">
        <v>9</v>
      </c>
      <c r="M22">
        <v>4</v>
      </c>
      <c r="N22">
        <f>1/EXP(-0.5*K22)</f>
        <v>775826.59403631894</v>
      </c>
      <c r="O22">
        <f>N22/SUM(N$22:N$24)</f>
        <v>1.7837342345780035E-6</v>
      </c>
      <c r="P22" s="1" t="s">
        <v>5</v>
      </c>
      <c r="Q22" s="10">
        <f>STDEV(D12:D19)</f>
        <v>6.483289804236296E-2</v>
      </c>
      <c r="R22" s="10">
        <f t="shared" ref="R22:T22" si="15">STDEV(E12:E19)</f>
        <v>4.0885825906182038</v>
      </c>
      <c r="S22" s="10">
        <f t="shared" si="15"/>
        <v>0.57037878622593474</v>
      </c>
      <c r="T22" s="10">
        <f t="shared" si="15"/>
        <v>4.8092610937499513E-4</v>
      </c>
    </row>
    <row r="23" spans="1:20" x14ac:dyDescent="0.2">
      <c r="A23">
        <v>2000</v>
      </c>
      <c r="B23" t="s">
        <v>12</v>
      </c>
      <c r="C23" t="s">
        <v>29</v>
      </c>
      <c r="D23">
        <v>-5.0427907000000003</v>
      </c>
      <c r="E23" s="66">
        <v>4.5084622999999997</v>
      </c>
      <c r="F23" s="34">
        <v>-1.9267147</v>
      </c>
      <c r="G23">
        <v>0.2002775</v>
      </c>
      <c r="H23">
        <v>6.3336749999999998E-4</v>
      </c>
      <c r="I23" s="70"/>
      <c r="K23" s="4">
        <f>-2*LN(H23/L23) +2*M23</f>
        <v>27.123368625801515</v>
      </c>
      <c r="L23">
        <v>9</v>
      </c>
      <c r="M23">
        <v>4</v>
      </c>
      <c r="N23">
        <f>1/EXP(-0.5*K23)</f>
        <v>775826.59403631894</v>
      </c>
      <c r="O23">
        <f t="shared" ref="O23:O24" si="16">N23/SUM(N$22:N$24)</f>
        <v>1.7837342345780035E-6</v>
      </c>
      <c r="P23" s="1" t="s">
        <v>26</v>
      </c>
      <c r="Q23" s="10">
        <f t="shared" ref="Q23:T23" si="17">SQRT(EXP(Q22^2)-1)</f>
        <v>6.4901085844746062E-2</v>
      </c>
      <c r="R23" s="10">
        <f t="shared" si="17"/>
        <v>4265.2401806121161</v>
      </c>
      <c r="S23" s="10">
        <f t="shared" si="17"/>
        <v>0.62007270924578883</v>
      </c>
      <c r="T23" s="10">
        <f t="shared" si="17"/>
        <v>4.8092613717182648E-4</v>
      </c>
    </row>
    <row r="24" spans="1:20" ht="17" thickBot="1" x14ac:dyDescent="0.25">
      <c r="A24" s="42">
        <v>2000</v>
      </c>
      <c r="B24" s="42" t="s">
        <v>12</v>
      </c>
      <c r="C24" s="42" t="s">
        <v>59</v>
      </c>
      <c r="D24" s="42">
        <v>-4.4730233000000004</v>
      </c>
      <c r="E24" s="42">
        <v>5.1089297</v>
      </c>
      <c r="F24" s="42">
        <v>-1.5656692000000001</v>
      </c>
      <c r="G24" s="42"/>
      <c r="H24" s="43">
        <v>1.3853890000000001E-10</v>
      </c>
      <c r="I24" s="2"/>
      <c r="K24" s="4">
        <f>-2*LN(H24/L24) +2*M24</f>
        <v>53.596964503957722</v>
      </c>
      <c r="L24">
        <v>3</v>
      </c>
      <c r="M24">
        <v>3</v>
      </c>
      <c r="N24">
        <f>1/EXP(-0.5*K24)</f>
        <v>434943620669.4502</v>
      </c>
      <c r="O24">
        <f t="shared" si="16"/>
        <v>0.99999643253153092</v>
      </c>
      <c r="P24" s="1"/>
      <c r="Q24" s="4"/>
      <c r="R24" s="4"/>
      <c r="S24" s="4"/>
    </row>
    <row r="25" spans="1:20" ht="17" thickTop="1" x14ac:dyDescent="0.2">
      <c r="A25">
        <v>2000</v>
      </c>
      <c r="B25" t="s">
        <v>12</v>
      </c>
      <c r="C25" t="s">
        <v>60</v>
      </c>
      <c r="D25">
        <v>-4.8893934000000003</v>
      </c>
      <c r="E25">
        <v>5.4694073000000003</v>
      </c>
      <c r="F25">
        <v>-1.4786321</v>
      </c>
      <c r="H25" s="2">
        <v>8.3720747999999997E-21</v>
      </c>
      <c r="I25" s="5"/>
      <c r="K25" s="4"/>
      <c r="P25" s="35"/>
      <c r="Q25" s="35"/>
    </row>
    <row r="26" spans="1:20" x14ac:dyDescent="0.2">
      <c r="P26" s="35"/>
      <c r="Q26" s="35"/>
    </row>
    <row r="27" spans="1:20" x14ac:dyDescent="0.2">
      <c r="A27">
        <v>2000</v>
      </c>
      <c r="B27" t="s">
        <v>13</v>
      </c>
      <c r="C27" t="s">
        <v>7</v>
      </c>
      <c r="D27">
        <v>-5.1613094000000004</v>
      </c>
      <c r="E27">
        <v>-2.6678194999999998</v>
      </c>
      <c r="F27">
        <v>0.38569439999999999</v>
      </c>
      <c r="G27">
        <v>0.20017219999999999</v>
      </c>
      <c r="H27">
        <v>5.7557150000000004E-4</v>
      </c>
      <c r="I27" s="5">
        <v>0.56660500000000003</v>
      </c>
      <c r="K27" s="4">
        <f>-2*LN(H27/L27) +2*M27</f>
        <v>27.314743350128388</v>
      </c>
      <c r="L27">
        <v>9</v>
      </c>
      <c r="M27">
        <v>4</v>
      </c>
      <c r="N27">
        <f>1/EXP(-0.5*K27)</f>
        <v>853731.20506887184</v>
      </c>
      <c r="O27">
        <f>N27/SUM(N$27:N$29)</f>
        <v>1.4481603237773085E-6</v>
      </c>
      <c r="P27" s="35"/>
      <c r="Q27" s="35"/>
    </row>
    <row r="28" spans="1:20" x14ac:dyDescent="0.2">
      <c r="A28">
        <v>2000</v>
      </c>
      <c r="B28" t="s">
        <v>13</v>
      </c>
      <c r="C28" t="s">
        <v>29</v>
      </c>
      <c r="D28">
        <v>-5.3614828000000001</v>
      </c>
      <c r="E28">
        <v>4.2313885000000004</v>
      </c>
      <c r="F28">
        <v>-1.800411</v>
      </c>
      <c r="G28">
        <v>0.2001423</v>
      </c>
      <c r="H28">
        <v>5.6283180000000002E-4</v>
      </c>
      <c r="I28" s="5"/>
      <c r="K28" s="4">
        <f>-2*LN(H28/L28) +2*M28</f>
        <v>27.359508616916422</v>
      </c>
      <c r="L28">
        <v>9</v>
      </c>
      <c r="M28">
        <v>4</v>
      </c>
      <c r="N28">
        <f>1/EXP(-0.5*K28)</f>
        <v>873055.41424329299</v>
      </c>
      <c r="O28">
        <f t="shared" ref="O28:O29" si="18">N28/SUM(N$27:N$29)</f>
        <v>1.4809394383845959E-6</v>
      </c>
      <c r="P28" s="35"/>
      <c r="Q28" s="65"/>
      <c r="R28" s="65"/>
      <c r="S28" s="65"/>
      <c r="T28" s="65"/>
    </row>
    <row r="29" spans="1:20" ht="17" thickBot="1" x14ac:dyDescent="0.25">
      <c r="A29" s="42">
        <v>2000</v>
      </c>
      <c r="B29" s="42" t="s">
        <v>13</v>
      </c>
      <c r="C29" s="42" t="s">
        <v>59</v>
      </c>
      <c r="D29" s="44">
        <v>-4.6376327000000002</v>
      </c>
      <c r="E29" s="42">
        <v>1.1514435000000001</v>
      </c>
      <c r="F29" s="42">
        <v>-1.3710256000000001</v>
      </c>
      <c r="G29" s="42"/>
      <c r="H29" s="43">
        <v>1.022119E-10</v>
      </c>
      <c r="I29" s="5"/>
      <c r="K29" s="4">
        <f>-2*LN(H29/L29) +2*M29</f>
        <v>54.205170590498618</v>
      </c>
      <c r="L29">
        <v>3</v>
      </c>
      <c r="M29">
        <v>3</v>
      </c>
      <c r="N29">
        <f>1/EXP(-0.5*K29)</f>
        <v>589526373832.82202</v>
      </c>
      <c r="O29">
        <f t="shared" si="18"/>
        <v>0.99999707090023793</v>
      </c>
      <c r="P29" s="35"/>
      <c r="Q29" s="65"/>
      <c r="R29" s="65"/>
      <c r="S29" s="65"/>
      <c r="T29" s="65"/>
    </row>
    <row r="30" spans="1:20" ht="17" thickTop="1" x14ac:dyDescent="0.2">
      <c r="A30">
        <v>2000</v>
      </c>
      <c r="B30" t="s">
        <v>13</v>
      </c>
      <c r="C30" t="s">
        <v>60</v>
      </c>
      <c r="D30">
        <v>-5.1267684999999998</v>
      </c>
      <c r="E30">
        <v>1.5892698000000001</v>
      </c>
      <c r="F30">
        <v>-1.4122748000000001</v>
      </c>
      <c r="H30" s="2">
        <v>4.2633208E-18</v>
      </c>
      <c r="I30" s="5"/>
      <c r="P30" s="35"/>
      <c r="Q30" s="65"/>
      <c r="R30" s="65"/>
      <c r="S30" s="65"/>
      <c r="T30" s="65"/>
    </row>
    <row r="31" spans="1:20" x14ac:dyDescent="0.2">
      <c r="H31" s="2"/>
      <c r="I31" s="5"/>
      <c r="P31" s="35"/>
      <c r="Q31" s="65"/>
      <c r="R31" s="65"/>
      <c r="S31" s="65"/>
      <c r="T31" s="65"/>
    </row>
    <row r="32" spans="1:20" x14ac:dyDescent="0.2">
      <c r="A32">
        <v>2000</v>
      </c>
      <c r="B32" t="s">
        <v>19</v>
      </c>
      <c r="C32" t="s">
        <v>34</v>
      </c>
      <c r="D32">
        <v>-4.3513320000000002</v>
      </c>
      <c r="E32">
        <v>7.4013080000000002</v>
      </c>
      <c r="F32">
        <v>-1.588778</v>
      </c>
      <c r="H32">
        <v>8.5190859999999997</v>
      </c>
      <c r="I32" s="67"/>
      <c r="K32" s="4">
        <f>-2*LN(H32/L32) +2*M32</f>
        <v>3.9126064611535578</v>
      </c>
      <c r="L32">
        <v>3</v>
      </c>
      <c r="M32">
        <v>3</v>
      </c>
      <c r="N32">
        <f>1/EXP(-0.5*K32)</f>
        <v>7.0731309402866698</v>
      </c>
      <c r="O32">
        <f>N32/SUM(N$32:N$34)</f>
        <v>0.33511130226156405</v>
      </c>
      <c r="P32" s="35"/>
      <c r="Q32" s="65"/>
      <c r="R32" s="65"/>
      <c r="S32" s="65"/>
      <c r="T32" s="65"/>
    </row>
    <row r="33" spans="1:19" x14ac:dyDescent="0.2">
      <c r="A33">
        <v>2000</v>
      </c>
      <c r="B33" t="s">
        <v>22</v>
      </c>
      <c r="C33" t="s">
        <v>33</v>
      </c>
      <c r="D33">
        <v>-6.1522500000000004</v>
      </c>
      <c r="E33">
        <v>-5.2190760000000003</v>
      </c>
      <c r="F33">
        <v>-1.9564680000000001</v>
      </c>
      <c r="H33">
        <v>8.5754629999999992</v>
      </c>
      <c r="I33" s="66"/>
      <c r="K33" s="4">
        <f>-2*LN(H33/L33) +2*M33</f>
        <v>3.8994146058092851</v>
      </c>
      <c r="L33">
        <v>3</v>
      </c>
      <c r="M33">
        <v>3</v>
      </c>
      <c r="N33">
        <f t="shared" ref="N33:N34" si="19">1/EXP(-0.5*K33)</f>
        <v>7.0266306052003253</v>
      </c>
      <c r="O33">
        <f t="shared" ref="O33:O34" si="20">N33/SUM(N$32:N$34)</f>
        <v>0.33290820606867033</v>
      </c>
      <c r="P33" s="35"/>
    </row>
    <row r="34" spans="1:19" ht="17" thickBot="1" x14ac:dyDescent="0.25">
      <c r="A34" s="42">
        <v>2000</v>
      </c>
      <c r="B34" s="42" t="s">
        <v>22</v>
      </c>
      <c r="C34" s="42" t="s">
        <v>39</v>
      </c>
      <c r="D34" s="42">
        <v>-5.2734930000000002</v>
      </c>
      <c r="E34" s="42">
        <v>-8</v>
      </c>
      <c r="F34" s="42">
        <v>-4</v>
      </c>
      <c r="G34" s="42"/>
      <c r="H34" s="42">
        <v>8.5994270000000004</v>
      </c>
      <c r="I34" s="67"/>
      <c r="K34" s="4">
        <f>-2*LN(H34/L34) +2*M34</f>
        <v>3.8938334310707239</v>
      </c>
      <c r="L34">
        <v>3</v>
      </c>
      <c r="M34">
        <v>3</v>
      </c>
      <c r="N34">
        <f t="shared" si="19"/>
        <v>7.0070495126667156</v>
      </c>
      <c r="O34">
        <f t="shared" si="20"/>
        <v>0.33198049166976568</v>
      </c>
      <c r="P34" s="35"/>
    </row>
    <row r="35" spans="1:19" ht="17" thickTop="1" x14ac:dyDescent="0.2">
      <c r="A35">
        <v>2000</v>
      </c>
      <c r="B35" t="s">
        <v>22</v>
      </c>
      <c r="C35" t="s">
        <v>61</v>
      </c>
      <c r="D35">
        <v>-4.7324972699999996</v>
      </c>
      <c r="E35">
        <v>-1.1974004</v>
      </c>
      <c r="F35">
        <v>-0.93149917000000004</v>
      </c>
      <c r="H35">
        <v>3.1011060000000001E-21</v>
      </c>
      <c r="I35" s="5"/>
      <c r="K35" s="4"/>
    </row>
    <row r="36" spans="1:19" x14ac:dyDescent="0.2">
      <c r="I36" s="5"/>
      <c r="K36" s="4"/>
    </row>
    <row r="37" spans="1:19" x14ac:dyDescent="0.2">
      <c r="A37">
        <v>2000</v>
      </c>
      <c r="B37" t="s">
        <v>20</v>
      </c>
      <c r="C37" t="s">
        <v>34</v>
      </c>
      <c r="D37">
        <v>-3.6639659999999998</v>
      </c>
      <c r="E37">
        <v>-2.278702</v>
      </c>
      <c r="F37">
        <v>2.0108269999999999</v>
      </c>
      <c r="H37">
        <v>8.5186840000000004</v>
      </c>
      <c r="I37" s="5"/>
      <c r="K37" s="4">
        <f>-2*LN(H37/L37) +2*M37</f>
        <v>3.9127008397019414</v>
      </c>
      <c r="L37">
        <v>3</v>
      </c>
      <c r="M37">
        <v>3</v>
      </c>
      <c r="N37">
        <f>1/EXP(-0.5*K37)</f>
        <v>7.0734647240774509</v>
      </c>
      <c r="O37">
        <f>N37/SUM(N$37:N$39)</f>
        <v>0.33807207957416568</v>
      </c>
      <c r="P37" s="35"/>
      <c r="Q37" s="4"/>
      <c r="R37" s="4"/>
      <c r="S37" s="4"/>
    </row>
    <row r="38" spans="1:19" x14ac:dyDescent="0.2">
      <c r="A38">
        <v>2000</v>
      </c>
      <c r="B38" t="s">
        <v>23</v>
      </c>
      <c r="C38" t="s">
        <v>33</v>
      </c>
      <c r="D38">
        <v>-6.9192960000000001</v>
      </c>
      <c r="E38">
        <v>-1.081437</v>
      </c>
      <c r="F38">
        <v>-3.0729069999999998</v>
      </c>
      <c r="H38">
        <v>8.7840550000000004</v>
      </c>
      <c r="K38" s="4">
        <f t="shared" ref="K38:K39" si="21">-2*LN(H38/L38) +2*M38</f>
        <v>3.8513482850724041</v>
      </c>
      <c r="L38">
        <v>3</v>
      </c>
      <c r="M38">
        <v>3</v>
      </c>
      <c r="N38">
        <f>1/EXP(-0.5*K38)</f>
        <v>6.8597715712803478</v>
      </c>
      <c r="O38">
        <f>N38/SUM(N$37:N$39)</f>
        <v>0.32785874122090219</v>
      </c>
      <c r="Q38" s="4"/>
      <c r="R38" s="4"/>
      <c r="S38" s="4"/>
    </row>
    <row r="39" spans="1:19" ht="17" thickBot="1" x14ac:dyDescent="0.25">
      <c r="A39" s="42">
        <v>2000</v>
      </c>
      <c r="B39" s="42" t="s">
        <v>20</v>
      </c>
      <c r="C39" s="42" t="s">
        <v>39</v>
      </c>
      <c r="D39" s="42">
        <v>-4.6293509999999998</v>
      </c>
      <c r="E39" s="42">
        <v>8</v>
      </c>
      <c r="F39" s="42">
        <v>-4</v>
      </c>
      <c r="G39" s="42"/>
      <c r="H39" s="42">
        <v>8.6207569999999993</v>
      </c>
      <c r="K39" s="4">
        <f t="shared" si="21"/>
        <v>3.8888787776457017</v>
      </c>
      <c r="L39">
        <v>3</v>
      </c>
      <c r="M39">
        <v>3</v>
      </c>
      <c r="N39">
        <f>1/EXP(-0.5*K39)</f>
        <v>6.9897122456372456</v>
      </c>
      <c r="O39">
        <f>N39/SUM(N$37:N$39)</f>
        <v>0.33406917920493207</v>
      </c>
      <c r="Q39" s="4"/>
      <c r="R39" s="4"/>
    </row>
    <row r="40" spans="1:19" ht="17" thickTop="1" x14ac:dyDescent="0.2">
      <c r="A40">
        <v>2000</v>
      </c>
      <c r="B40" t="s">
        <v>20</v>
      </c>
      <c r="C40" t="s">
        <v>61</v>
      </c>
      <c r="D40">
        <v>-4.210987319</v>
      </c>
      <c r="E40">
        <v>1.7719216999999999E-2</v>
      </c>
      <c r="F40">
        <v>-1.262105604</v>
      </c>
      <c r="H40">
        <v>4.7480871999999998E-20</v>
      </c>
      <c r="K40" s="4"/>
    </row>
    <row r="42" spans="1:19" x14ac:dyDescent="0.2">
      <c r="A42">
        <v>2000</v>
      </c>
      <c r="B42" t="s">
        <v>32</v>
      </c>
      <c r="C42" t="s">
        <v>34</v>
      </c>
      <c r="D42">
        <v>-4.2415609999999999</v>
      </c>
      <c r="E42">
        <v>1.7030620000000001</v>
      </c>
      <c r="F42">
        <v>-1.6631469999999999</v>
      </c>
      <c r="H42">
        <v>8.5185069999999996</v>
      </c>
      <c r="K42" s="4">
        <f>-2*LN(H42/L42) +2*M42</f>
        <v>3.9127423958481411</v>
      </c>
      <c r="L42">
        <v>3</v>
      </c>
      <c r="M42">
        <v>3</v>
      </c>
      <c r="N42">
        <f t="shared" ref="N42:N44" si="22">1/EXP(-0.5*K42)</f>
        <v>7.073611698571475</v>
      </c>
      <c r="O42">
        <f>N42/SUM(N$42:N$44)</f>
        <v>0.33641704695644398</v>
      </c>
    </row>
    <row r="43" spans="1:19" ht="17" thickBot="1" x14ac:dyDescent="0.25">
      <c r="A43">
        <v>2000</v>
      </c>
      <c r="B43" t="s">
        <v>32</v>
      </c>
      <c r="C43" t="s">
        <v>33</v>
      </c>
      <c r="D43">
        <v>-6.4787540000000003</v>
      </c>
      <c r="E43">
        <v>-7.5587980000000003</v>
      </c>
      <c r="F43">
        <v>4.2877460000000003</v>
      </c>
      <c r="H43">
        <v>8.6932559999999999</v>
      </c>
      <c r="K43" s="4">
        <f>-2*LN(H43/L43) +2*M43</f>
        <v>3.8721294720457111</v>
      </c>
      <c r="L43">
        <v>3</v>
      </c>
      <c r="M43">
        <v>3</v>
      </c>
      <c r="N43">
        <f t="shared" si="22"/>
        <v>6.9314202606667745</v>
      </c>
      <c r="O43">
        <f>N43/SUM(N$42:N$44)</f>
        <v>0.32965450107736355</v>
      </c>
      <c r="Q43" t="s">
        <v>0</v>
      </c>
      <c r="R43" t="s">
        <v>1</v>
      </c>
      <c r="S43" s="4" t="s">
        <v>2</v>
      </c>
    </row>
    <row r="44" spans="1:19" ht="17" thickBot="1" x14ac:dyDescent="0.25">
      <c r="A44" s="42">
        <v>2000</v>
      </c>
      <c r="B44" s="42" t="s">
        <v>32</v>
      </c>
      <c r="C44" s="42" t="s">
        <v>39</v>
      </c>
      <c r="D44" s="42">
        <v>-5.045642</v>
      </c>
      <c r="E44" s="42">
        <v>-8</v>
      </c>
      <c r="F44" s="42">
        <v>-4</v>
      </c>
      <c r="G44" s="42"/>
      <c r="H44" s="42">
        <v>8.5819910000000004</v>
      </c>
      <c r="K44" s="4">
        <f>-2*LN(H44/L44) +2*M44</f>
        <v>3.8978927016118434</v>
      </c>
      <c r="L44">
        <v>3</v>
      </c>
      <c r="M44">
        <v>3</v>
      </c>
      <c r="N44">
        <f t="shared" si="22"/>
        <v>7.0212857097569774</v>
      </c>
      <c r="O44">
        <f>N44/SUM(N$42:N$44)</f>
        <v>0.33392845196619253</v>
      </c>
      <c r="Q44" s="80" t="s">
        <v>21</v>
      </c>
      <c r="R44" s="21"/>
      <c r="S44" s="81"/>
    </row>
    <row r="45" spans="1:19" ht="17" thickTop="1" x14ac:dyDescent="0.2">
      <c r="A45">
        <v>2000</v>
      </c>
      <c r="B45" t="s">
        <v>32</v>
      </c>
      <c r="C45" t="s">
        <v>61</v>
      </c>
      <c r="D45">
        <v>-4.4118794000000001</v>
      </c>
      <c r="E45">
        <v>-2.4144866</v>
      </c>
      <c r="F45">
        <v>1.9510243</v>
      </c>
      <c r="H45">
        <v>1.2796383000000001E-21</v>
      </c>
      <c r="K45" s="4"/>
      <c r="Q45" s="22">
        <f>$O22*D22+$O23*D23+$O24*D24</f>
        <v>-4.4730253326272349</v>
      </c>
      <c r="R45" s="82">
        <f t="shared" ref="R45:S45" si="23">$O22*E22+$O23*E23+$O24*E24</f>
        <v>5.1089275578514837</v>
      </c>
      <c r="S45" s="83">
        <f t="shared" si="23"/>
        <v>-1.5656704880184373</v>
      </c>
    </row>
    <row r="46" spans="1:19" x14ac:dyDescent="0.2">
      <c r="A46" s="9"/>
      <c r="D46" s="4"/>
      <c r="E46" s="4"/>
      <c r="F46" s="4"/>
      <c r="G46" s="4"/>
      <c r="Q46" s="22" t="s">
        <v>25</v>
      </c>
      <c r="R46" s="82"/>
      <c r="S46" s="83"/>
    </row>
    <row r="47" spans="1:19" ht="17" thickBot="1" x14ac:dyDescent="0.25">
      <c r="A47" s="9">
        <v>2000</v>
      </c>
      <c r="C47" t="s">
        <v>82</v>
      </c>
      <c r="G47" s="4"/>
      <c r="Q47" s="22">
        <f>$O27*D27+$O28*D28+$O29*D29</f>
        <v>-4.6376345303459807</v>
      </c>
      <c r="R47" s="82">
        <f>$O27*E27+$O28*E28+$O29*E29</f>
        <v>1.151442530306876</v>
      </c>
      <c r="S47" s="83">
        <f>$O27*F27+$O28*F28+$O29*F29</f>
        <v>-1.3710236918815693</v>
      </c>
    </row>
    <row r="48" spans="1:19" x14ac:dyDescent="0.2">
      <c r="A48" s="9">
        <v>2000</v>
      </c>
      <c r="C48" s="27" t="s">
        <v>21</v>
      </c>
      <c r="D48" s="28">
        <v>-4.4730253326272349</v>
      </c>
      <c r="E48" s="28">
        <v>5.1089275578514837</v>
      </c>
      <c r="F48" s="28">
        <v>-1.5656704880184373</v>
      </c>
      <c r="G48" s="18"/>
      <c r="H48" s="30">
        <f t="shared" ref="H48:J52" si="24">EXP(D48)</f>
        <v>1.1412736246146107E-2</v>
      </c>
      <c r="I48" s="30">
        <f t="shared" si="24"/>
        <v>165.49277823975657</v>
      </c>
      <c r="J48" s="89">
        <f t="shared" si="24"/>
        <v>0.20894786915334468</v>
      </c>
      <c r="Q48" s="22" t="s">
        <v>22</v>
      </c>
      <c r="R48" s="82"/>
      <c r="S48" s="83"/>
    </row>
    <row r="49" spans="1:19" x14ac:dyDescent="0.2">
      <c r="A49" s="9">
        <v>2000</v>
      </c>
      <c r="C49" s="19" t="s">
        <v>22</v>
      </c>
      <c r="D49" s="90">
        <v>-5.2570118428354604</v>
      </c>
      <c r="E49" s="90">
        <v>-1.9130551995352449</v>
      </c>
      <c r="F49" s="90">
        <v>-2.5116636833743451</v>
      </c>
      <c r="G49" s="91"/>
      <c r="H49" s="92">
        <f t="shared" si="24"/>
        <v>5.2108523234969005E-3</v>
      </c>
      <c r="I49" s="92">
        <f t="shared" si="24"/>
        <v>0.14762866187311369</v>
      </c>
      <c r="J49" s="93">
        <f t="shared" si="24"/>
        <v>8.1133147028897359E-2</v>
      </c>
      <c r="Q49" s="22">
        <f>$O32*D32+$O33*D33+$O34*D34</f>
        <v>-5.2570118428354604</v>
      </c>
      <c r="R49" s="82">
        <f t="shared" ref="R49:S49" si="25">$O32*E32+$O33*E33+$O34*E34</f>
        <v>-1.9130551995352449</v>
      </c>
      <c r="S49" s="83">
        <f t="shared" si="25"/>
        <v>-2.5116636833743451</v>
      </c>
    </row>
    <row r="50" spans="1:19" x14ac:dyDescent="0.2">
      <c r="A50" s="9">
        <v>2000</v>
      </c>
      <c r="C50" s="19" t="s">
        <v>23</v>
      </c>
      <c r="D50" s="94">
        <v>-5.0537597706253923</v>
      </c>
      <c r="E50" s="94">
        <v>1.5476293362399371</v>
      </c>
      <c r="F50" s="94">
        <v>-1.6639516721747463</v>
      </c>
      <c r="G50" s="75"/>
      <c r="H50" s="92">
        <f t="shared" si="24"/>
        <v>6.38528106668534E-3</v>
      </c>
      <c r="I50" s="92">
        <f t="shared" si="24"/>
        <v>4.700314099857585</v>
      </c>
      <c r="J50" s="93">
        <f t="shared" si="24"/>
        <v>0.18938909580879687</v>
      </c>
      <c r="Q50" s="84" t="s">
        <v>23</v>
      </c>
      <c r="R50" s="85"/>
      <c r="S50" s="86"/>
    </row>
    <row r="51" spans="1:19" x14ac:dyDescent="0.2">
      <c r="A51" s="9">
        <v>2000</v>
      </c>
      <c r="C51" s="19" t="s">
        <v>24</v>
      </c>
      <c r="D51" s="90">
        <v>-5.2475672658141983</v>
      </c>
      <c r="E51" s="90">
        <v>-4.5902803103403791</v>
      </c>
      <c r="F51" s="90">
        <v>-0.48175004188277781</v>
      </c>
      <c r="G51" s="75"/>
      <c r="H51" s="92">
        <f t="shared" si="24"/>
        <v>5.2602997571013256E-3</v>
      </c>
      <c r="I51" s="92">
        <f t="shared" si="24"/>
        <v>1.0150012821020809E-2</v>
      </c>
      <c r="J51" s="93">
        <f t="shared" si="24"/>
        <v>0.61770144195902232</v>
      </c>
      <c r="Q51" s="22">
        <f>$O37*D37+ $O38*D38+$O39*D39</f>
        <v>-5.0537597706253923</v>
      </c>
      <c r="R51" s="82">
        <f t="shared" ref="R51:S51" si="26">$O37*E37+ $O38*E38+$O39*E39</f>
        <v>1.5476293362399371</v>
      </c>
      <c r="S51" s="83">
        <f t="shared" si="26"/>
        <v>-1.6639516721747463</v>
      </c>
    </row>
    <row r="52" spans="1:19" x14ac:dyDescent="0.2">
      <c r="A52" s="9">
        <v>2000</v>
      </c>
      <c r="C52" s="19" t="s">
        <v>25</v>
      </c>
      <c r="D52" s="90">
        <v>-4.6376345303459807</v>
      </c>
      <c r="E52" s="90">
        <v>1.151442530306876</v>
      </c>
      <c r="F52" s="90">
        <v>-1.3710236918815693</v>
      </c>
      <c r="G52" s="75"/>
      <c r="H52" s="92">
        <f t="shared" si="24"/>
        <v>9.6805696590867504E-3</v>
      </c>
      <c r="I52" s="92">
        <f t="shared" si="24"/>
        <v>3.1627519861893876</v>
      </c>
      <c r="J52" s="93">
        <f t="shared" si="24"/>
        <v>0.25384696542090185</v>
      </c>
      <c r="Q52" s="84" t="s">
        <v>24</v>
      </c>
      <c r="R52" s="85"/>
      <c r="S52" s="86"/>
    </row>
    <row r="53" spans="1:19" ht="17" thickBot="1" x14ac:dyDescent="0.25">
      <c r="A53" s="9">
        <v>2000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-5.2475672658141983</v>
      </c>
      <c r="R53" s="23">
        <f t="shared" ref="R53:S53" si="27">$O42*E42+$O43*E43+$O44*E44</f>
        <v>-4.5902803103403791</v>
      </c>
      <c r="S53" s="88">
        <f t="shared" si="27"/>
        <v>-0.48175004188277781</v>
      </c>
    </row>
    <row r="54" spans="1:19" x14ac:dyDescent="0.2">
      <c r="A54" s="9">
        <v>2000</v>
      </c>
      <c r="C54" s="19" t="s">
        <v>4</v>
      </c>
      <c r="D54" s="90">
        <f>AVERAGE(D48:D52)</f>
        <v>-4.933799748449653</v>
      </c>
      <c r="E54" s="90">
        <f t="shared" ref="E54:F54" si="28">AVERAGE(E48:E52)</f>
        <v>0.26093278290453448</v>
      </c>
      <c r="F54" s="90">
        <f t="shared" si="28"/>
        <v>-1.5188119154663751</v>
      </c>
      <c r="G54" s="75" t="s">
        <v>40</v>
      </c>
      <c r="H54" s="92">
        <f>AVERAGE(H48:H52)</f>
        <v>7.5899478105032848E-3</v>
      </c>
      <c r="I54" s="92">
        <f t="shared" ref="I54:J54" si="29">AVERAGE(I48:I52)</f>
        <v>34.702724600099536</v>
      </c>
      <c r="J54" s="93">
        <f t="shared" si="29"/>
        <v>0.27020370387419262</v>
      </c>
    </row>
    <row r="55" spans="1:19" x14ac:dyDescent="0.2">
      <c r="A55" s="9">
        <v>2000</v>
      </c>
      <c r="C55" s="19" t="s">
        <v>5</v>
      </c>
      <c r="D55" s="90">
        <f>STDEV(D48:D52)</f>
        <v>0.3596294685233889</v>
      </c>
      <c r="E55" s="90">
        <f t="shared" ref="E55:F55" si="30">STDEV(E48:E52)</f>
        <v>3.6814447297345159</v>
      </c>
      <c r="F55" s="90">
        <f t="shared" si="30"/>
        <v>0.72566428128095861</v>
      </c>
      <c r="G55" s="75" t="s">
        <v>41</v>
      </c>
      <c r="H55" s="92">
        <f>STDEV(H48:H52)</f>
        <v>2.8072668420606917E-3</v>
      </c>
      <c r="I55" s="92">
        <f t="shared" ref="I55:J55" si="31">STDEV(I48:I52)</f>
        <v>73.141270884107414</v>
      </c>
      <c r="J55" s="93">
        <f t="shared" si="31"/>
        <v>0.20436069491025152</v>
      </c>
    </row>
    <row r="56" spans="1:19" ht="17" thickBot="1" x14ac:dyDescent="0.25">
      <c r="A56" s="75">
        <v>2000</v>
      </c>
      <c r="B56" s="75"/>
      <c r="C56" s="20" t="s">
        <v>26</v>
      </c>
      <c r="D56" s="37">
        <f>SQRT(EXP(D55^2)-1)</f>
        <v>0.37157696599319545</v>
      </c>
      <c r="E56" s="37">
        <f t="shared" ref="E56:F56" si="32">SQRT(EXP(E55^2)-1)</f>
        <v>877.00877583234023</v>
      </c>
      <c r="F56" s="37">
        <f t="shared" si="32"/>
        <v>0.83255421966261778</v>
      </c>
      <c r="G56" s="13" t="s">
        <v>26</v>
      </c>
      <c r="H56" s="33">
        <f>H55/H54</f>
        <v>0.36986642229290156</v>
      </c>
      <c r="I56" s="33">
        <f t="shared" ref="I56:J56" si="33">I55/I54</f>
        <v>2.107652114551767</v>
      </c>
      <c r="J56" s="98">
        <f t="shared" si="33"/>
        <v>0.75632084971493307</v>
      </c>
      <c r="L56" s="75"/>
      <c r="M56" s="75"/>
      <c r="N56" s="75"/>
      <c r="O56" s="75"/>
      <c r="P56" s="75"/>
      <c r="Q56" s="75"/>
      <c r="R56" s="75"/>
    </row>
    <row r="58" spans="1:19" ht="17" thickBot="1" x14ac:dyDescent="0.25"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19" x14ac:dyDescent="0.2">
      <c r="C59" s="27" t="s">
        <v>21</v>
      </c>
      <c r="D59" s="28">
        <v>-4.8893934000000003</v>
      </c>
      <c r="E59" s="28">
        <v>5.4694073000000003</v>
      </c>
      <c r="F59" s="28">
        <v>-1.4786321</v>
      </c>
      <c r="G59" s="101">
        <f>H25</f>
        <v>8.3720747999999997E-21</v>
      </c>
      <c r="H59" s="30">
        <f t="shared" ref="H59:J63" si="34">EXP(D59)</f>
        <v>7.5259863539511385E-3</v>
      </c>
      <c r="I59" s="30">
        <f t="shared" si="34"/>
        <v>237.31949180576439</v>
      </c>
      <c r="J59" s="89">
        <f t="shared" si="34"/>
        <v>0.22794928704707138</v>
      </c>
      <c r="N59" s="24">
        <v>23.581</v>
      </c>
      <c r="O59" s="55">
        <v>922.18700000000001</v>
      </c>
      <c r="P59">
        <v>4.4999999999999998E-2</v>
      </c>
      <c r="Q59" s="38">
        <f>(O59/701.7-P59*24)*723.7</f>
        <v>169.50380319224729</v>
      </c>
    </row>
    <row r="60" spans="1:19" x14ac:dyDescent="0.2">
      <c r="C60" s="19" t="s">
        <v>22</v>
      </c>
      <c r="D60" s="90">
        <v>-4.7324972699999996</v>
      </c>
      <c r="E60" s="90">
        <v>-1.1974004</v>
      </c>
      <c r="F60" s="90">
        <v>-0.93149917000000004</v>
      </c>
      <c r="G60" s="102">
        <f>H35</f>
        <v>3.1011060000000001E-21</v>
      </c>
      <c r="H60" s="92">
        <f t="shared" si="34"/>
        <v>8.8044564580114903E-3</v>
      </c>
      <c r="I60" s="92">
        <f t="shared" si="34"/>
        <v>0.30197821499117194</v>
      </c>
      <c r="J60" s="93">
        <f t="shared" si="34"/>
        <v>0.39396265044597878</v>
      </c>
      <c r="N60" s="25">
        <v>15.553000000000001</v>
      </c>
      <c r="O60" s="56">
        <v>901.64099999999996</v>
      </c>
      <c r="P60">
        <v>3.4000000000000002E-2</v>
      </c>
      <c r="Q60" s="39">
        <f t="shared" ref="Q60:Q63" si="35">(O60/701.7-P60*24)*723.7</f>
        <v>339.37043616930299</v>
      </c>
    </row>
    <row r="61" spans="1:19" x14ac:dyDescent="0.2">
      <c r="C61" s="19" t="s">
        <v>23</v>
      </c>
      <c r="D61" s="94">
        <v>-4.210987319</v>
      </c>
      <c r="E61" s="94">
        <v>1.7719216999999999E-2</v>
      </c>
      <c r="F61" s="94">
        <v>-1.262105604</v>
      </c>
      <c r="G61" s="100">
        <f>H40</f>
        <v>4.7480871999999998E-20</v>
      </c>
      <c r="H61" s="92">
        <f t="shared" si="34"/>
        <v>1.4831717470275854E-2</v>
      </c>
      <c r="I61" s="92">
        <f t="shared" si="34"/>
        <v>1.0178771336665609</v>
      </c>
      <c r="J61" s="93">
        <f t="shared" si="34"/>
        <v>0.2830573918055907</v>
      </c>
      <c r="N61" s="25">
        <v>21.701000000000001</v>
      </c>
      <c r="O61" s="56">
        <v>1089.0309999999999</v>
      </c>
      <c r="P61">
        <v>3.1E-2</v>
      </c>
      <c r="Q61" s="39">
        <f t="shared" si="35"/>
        <v>584.74196799201934</v>
      </c>
    </row>
    <row r="62" spans="1:19" x14ac:dyDescent="0.2">
      <c r="C62" s="19" t="s">
        <v>24</v>
      </c>
      <c r="D62" s="90">
        <v>-4.4118794000000001</v>
      </c>
      <c r="E62" s="90">
        <v>-2.4144866</v>
      </c>
      <c r="F62" s="90">
        <v>1.9510243</v>
      </c>
      <c r="G62" s="100">
        <f>H45</f>
        <v>1.2796383000000001E-21</v>
      </c>
      <c r="H62" s="92">
        <f t="shared" si="34"/>
        <v>1.213235534124199E-2</v>
      </c>
      <c r="I62" s="92">
        <f t="shared" si="34"/>
        <v>8.9413231893273368E-2</v>
      </c>
      <c r="J62" s="93">
        <f t="shared" si="34"/>
        <v>7.0358907537534359</v>
      </c>
      <c r="N62" s="25">
        <v>22.419</v>
      </c>
      <c r="O62" s="56">
        <v>1019.504</v>
      </c>
      <c r="P62">
        <v>3.7999999999999999E-2</v>
      </c>
      <c r="Q62" s="39">
        <f t="shared" si="35"/>
        <v>391.45352760438942</v>
      </c>
    </row>
    <row r="63" spans="1:19" ht="17" thickBot="1" x14ac:dyDescent="0.25">
      <c r="C63" s="19" t="s">
        <v>25</v>
      </c>
      <c r="D63" s="90">
        <v>-5.1267684999999998</v>
      </c>
      <c r="E63" s="90">
        <v>1.5892698000000001</v>
      </c>
      <c r="F63" s="90">
        <v>-1.4122748000000001</v>
      </c>
      <c r="G63" s="100">
        <f>H30</f>
        <v>4.2633208E-18</v>
      </c>
      <c r="H63" s="92">
        <f t="shared" si="34"/>
        <v>5.9357107642696904E-3</v>
      </c>
      <c r="I63" s="92">
        <f t="shared" si="34"/>
        <v>4.9001695178609621</v>
      </c>
      <c r="J63" s="93">
        <f t="shared" si="34"/>
        <v>0.24358853722016513</v>
      </c>
      <c r="N63" s="26">
        <v>21.053999999999998</v>
      </c>
      <c r="O63" s="57">
        <v>721.98500000000001</v>
      </c>
      <c r="P63">
        <v>3.9E-2</v>
      </c>
      <c r="Q63" s="40">
        <f t="shared" si="35"/>
        <v>67.237784038763095</v>
      </c>
    </row>
    <row r="64" spans="1:19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20.861600000000003</v>
      </c>
      <c r="O64" s="59">
        <f>AVERAGE(O59:O63)</f>
        <v>930.86959999999999</v>
      </c>
      <c r="Q64" s="59">
        <f>AVERAGE(Q59:Q63)</f>
        <v>310.46150379934443</v>
      </c>
    </row>
    <row r="65" spans="3:17" x14ac:dyDescent="0.2">
      <c r="C65" s="19" t="s">
        <v>4</v>
      </c>
      <c r="D65" s="90">
        <f>AVERAGE(D59:D63)</f>
        <v>-4.6743051778</v>
      </c>
      <c r="E65" s="90">
        <f t="shared" ref="E65:F65" si="36">AVERAGE(E59:E63)</f>
        <v>0.69290186340000004</v>
      </c>
      <c r="F65" s="90">
        <f t="shared" si="36"/>
        <v>-0.62669747480000004</v>
      </c>
      <c r="G65" s="100">
        <f>GEOMEAN(G59:G63)</f>
        <v>2.3202817713471149E-20</v>
      </c>
      <c r="H65" s="92">
        <f>AVERAGE(H59:H63)</f>
        <v>9.8460452775500328E-3</v>
      </c>
      <c r="I65" s="92">
        <f t="shared" ref="I65:J65" si="37">AVERAGE(I59:I63)</f>
        <v>48.725785980835276</v>
      </c>
      <c r="J65" s="93">
        <f t="shared" si="37"/>
        <v>1.6368897240544484</v>
      </c>
      <c r="M65" t="s">
        <v>41</v>
      </c>
      <c r="N65" s="59">
        <f>STDEV(N59:N63)</f>
        <v>3.1122128461915937</v>
      </c>
      <c r="O65" s="59">
        <f>STDEV(O59:O63)</f>
        <v>139.13443142443194</v>
      </c>
      <c r="Q65" s="59">
        <f>STDEV(Q59:Q63)</f>
        <v>201.02988493204856</v>
      </c>
    </row>
    <row r="66" spans="3:17" x14ac:dyDescent="0.2">
      <c r="C66" s="19" t="s">
        <v>5</v>
      </c>
      <c r="D66" s="99">
        <v>0.36670000000000003</v>
      </c>
      <c r="E66" s="99">
        <v>3.0537999999999998</v>
      </c>
      <c r="F66" s="99">
        <v>1.4563999999999999</v>
      </c>
      <c r="G66" s="75" t="s">
        <v>41</v>
      </c>
      <c r="H66" s="92">
        <f>STDEV(H59:H63)</f>
        <v>3.6000846380456327E-3</v>
      </c>
      <c r="I66" s="92">
        <f t="shared" ref="I66:J66" si="38">STDEV(I59:I63)</f>
        <v>105.44510066194023</v>
      </c>
      <c r="J66" s="93">
        <f t="shared" si="38"/>
        <v>3.0188302024588256</v>
      </c>
      <c r="M66" t="s">
        <v>69</v>
      </c>
      <c r="N66" s="58">
        <f>N65/N64</f>
        <v>0.14918380403188602</v>
      </c>
      <c r="O66" s="58">
        <f>O65/O64</f>
        <v>0.14946715568370902</v>
      </c>
      <c r="Q66" s="58">
        <f>Q65/Q64</f>
        <v>0.64751952326423368</v>
      </c>
    </row>
    <row r="67" spans="3:17" ht="17" thickBot="1" x14ac:dyDescent="0.25">
      <c r="C67" s="20" t="s">
        <v>26</v>
      </c>
      <c r="D67" s="17">
        <f>SQRT(EXP(D66^2)-1)</f>
        <v>0.3793798503023465</v>
      </c>
      <c r="E67" s="17">
        <f t="shared" ref="E67:F67" si="39">SQRT(EXP(E66^2)-1)</f>
        <v>105.93256002819038</v>
      </c>
      <c r="F67" s="17">
        <f t="shared" si="39"/>
        <v>2.7093015313562483</v>
      </c>
      <c r="G67" s="13" t="s">
        <v>26</v>
      </c>
      <c r="H67" s="33">
        <f>H66/H65</f>
        <v>0.3656376277543823</v>
      </c>
      <c r="I67" s="33">
        <f t="shared" ref="I67:J67" si="40">I66/I65</f>
        <v>2.1640513034189675</v>
      </c>
      <c r="J67" s="98">
        <f t="shared" si="40"/>
        <v>1.8442477572535663</v>
      </c>
    </row>
  </sheetData>
  <sortState xmlns:xlrd2="http://schemas.microsoft.com/office/spreadsheetml/2017/richdata2" ref="D77:D81">
    <sortCondition ref="D77:D81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DFD4-7BC1-1946-A50E-8EE152FA36BA}">
  <sheetPr codeName="Sheet13">
    <tabColor theme="4" tint="-0.249977111117893"/>
  </sheetPr>
  <dimension ref="A1:V77"/>
  <sheetViews>
    <sheetView workbookViewId="0">
      <selection activeCell="M45" sqref="M4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2" ht="17" thickBot="1" x14ac:dyDescent="0.25">
      <c r="A1" s="6" t="s">
        <v>53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  <c r="V1" s="75"/>
    </row>
    <row r="2" spans="1:22" x14ac:dyDescent="0.2">
      <c r="A2">
        <v>2023</v>
      </c>
      <c r="B2" t="s">
        <v>11</v>
      </c>
      <c r="C2" t="s">
        <v>54</v>
      </c>
      <c r="D2" s="65">
        <v>-3.6991000000000001</v>
      </c>
      <c r="E2" s="65">
        <v>-3.6152000000000002</v>
      </c>
      <c r="F2" s="65">
        <v>-2.2557</v>
      </c>
      <c r="H2">
        <v>1.058632</v>
      </c>
      <c r="K2" s="4">
        <f t="shared" ref="K2:K9" si="0">-2*LN(H2/L2) +2*M2</f>
        <v>10.855858282398618</v>
      </c>
      <c r="L2">
        <v>12</v>
      </c>
      <c r="M2">
        <v>3</v>
      </c>
      <c r="N2">
        <f>1/EXP(-0.5*K2)</f>
        <v>227.67726941775049</v>
      </c>
      <c r="O2">
        <f>N2/SUM(N$2:N$9)</f>
        <v>0.13634391150643993</v>
      </c>
      <c r="P2" s="38">
        <f>N2/(SUM(N$2:N$5))</f>
        <v>0.25220407379874488</v>
      </c>
      <c r="Q2" s="4">
        <f>$O2*D2+$O3*D3+$O4*D4+$O5*D5+$O6*D6+$O7*D7+$O8*D8+$O9*D9</f>
        <v>-3.1762925637095605</v>
      </c>
      <c r="R2" s="4">
        <f t="shared" ref="R2:S2" si="1">$O2*E2+$O3*E3+$O4*E4+$O5*E5+$O6*E6+$O7*E7+$O8*E8+$O9*E9</f>
        <v>-2.8921397147888244</v>
      </c>
      <c r="S2" s="4">
        <f t="shared" si="1"/>
        <v>2.7729701704783762</v>
      </c>
      <c r="T2" s="4">
        <v>0.5</v>
      </c>
      <c r="U2" s="75"/>
      <c r="V2" s="75"/>
    </row>
    <row r="3" spans="1:22" x14ac:dyDescent="0.2">
      <c r="A3">
        <v>2023</v>
      </c>
      <c r="B3" t="s">
        <v>11</v>
      </c>
      <c r="C3" t="s">
        <v>55</v>
      </c>
      <c r="D3" s="65">
        <v>-3.3498999999999999</v>
      </c>
      <c r="E3" s="65">
        <v>-4.7657999999999996</v>
      </c>
      <c r="F3" s="65">
        <v>4.7596999999999996</v>
      </c>
      <c r="H3">
        <v>0.88503050000000005</v>
      </c>
      <c r="K3" s="4">
        <f t="shared" si="0"/>
        <v>11.214079642158433</v>
      </c>
      <c r="L3">
        <v>12</v>
      </c>
      <c r="M3">
        <v>3</v>
      </c>
      <c r="N3">
        <f t="shared" ref="N3:N5" si="2">1/EXP(-0.5*K3)</f>
        <v>272.33687774404603</v>
      </c>
      <c r="O3">
        <f t="shared" ref="O3:O9" si="3">N3/SUM(N$2:N$9)</f>
        <v>0.16308819608576819</v>
      </c>
      <c r="P3" s="39">
        <f t="shared" ref="P3:P4" si="4">N3/(SUM(N$2:N$5))</f>
        <v>0.30167469149787807</v>
      </c>
      <c r="T3" s="75"/>
      <c r="U3" s="75"/>
      <c r="V3" s="75"/>
    </row>
    <row r="4" spans="1:22" x14ac:dyDescent="0.2">
      <c r="A4">
        <v>2023</v>
      </c>
      <c r="B4" t="s">
        <v>11</v>
      </c>
      <c r="C4" t="s">
        <v>56</v>
      </c>
      <c r="D4" s="65">
        <v>-2.9937589999999998</v>
      </c>
      <c r="E4" s="65">
        <v>-4.6397259999999996</v>
      </c>
      <c r="F4" s="65">
        <v>8.9486640000000008</v>
      </c>
      <c r="H4">
        <v>1.008537</v>
      </c>
      <c r="K4" s="4">
        <f t="shared" si="0"/>
        <v>10.952811767796291</v>
      </c>
      <c r="L4">
        <v>12</v>
      </c>
      <c r="M4">
        <v>3</v>
      </c>
      <c r="N4">
        <f t="shared" si="2"/>
        <v>238.98621773742752</v>
      </c>
      <c r="O4">
        <f t="shared" si="3"/>
        <v>0.14311624434788756</v>
      </c>
      <c r="P4" s="39">
        <f t="shared" si="4"/>
        <v>0.26473129201379103</v>
      </c>
      <c r="Q4" s="4">
        <f>$P2*D2+$P3*D3+$P4*D4+$P5*D5</f>
        <v>-3.5410402531477079</v>
      </c>
      <c r="R4" s="4">
        <f t="shared" ref="R4:S4" si="5">$P2*E2+$P3*E3+$P4*E4+$P5*E5</f>
        <v>-3.2170217528867395</v>
      </c>
      <c r="S4" s="4">
        <f t="shared" si="5"/>
        <v>2.6933113908274859</v>
      </c>
      <c r="T4" s="75"/>
      <c r="U4" s="75"/>
      <c r="V4" s="75"/>
    </row>
    <row r="5" spans="1:22" ht="17" thickBot="1" x14ac:dyDescent="0.25">
      <c r="A5">
        <v>2023</v>
      </c>
      <c r="B5" t="s">
        <v>11</v>
      </c>
      <c r="C5" t="s">
        <v>65</v>
      </c>
      <c r="D5" s="65">
        <v>-4.4379</v>
      </c>
      <c r="E5" s="65">
        <v>1.9887999999999999</v>
      </c>
      <c r="F5" s="65">
        <v>-2.9916999999999998</v>
      </c>
      <c r="H5" s="65">
        <v>1.471919</v>
      </c>
      <c r="K5" s="4">
        <f t="shared" si="0"/>
        <v>10.196679316338559</v>
      </c>
      <c r="L5">
        <v>12</v>
      </c>
      <c r="M5">
        <v>3</v>
      </c>
      <c r="N5">
        <f t="shared" si="2"/>
        <v>163.74980082345019</v>
      </c>
      <c r="O5">
        <f t="shared" si="3"/>
        <v>9.8061121383639649E-2</v>
      </c>
      <c r="P5" s="40">
        <f>N5/(SUM(N$2:N$5))</f>
        <v>0.18138994268958605</v>
      </c>
      <c r="Q5" s="4">
        <f>$P6*D6+$P7*D7+$P8*D8+$P9*D9</f>
        <v>-2.7470585137393395</v>
      </c>
      <c r="R5" s="4">
        <f t="shared" ref="R5:S5" si="6">$P6*E6+$P7*E7+$P8*E8+$P9*E9</f>
        <v>-2.5098194506353879</v>
      </c>
      <c r="S5" s="4">
        <f t="shared" si="6"/>
        <v>2.8667123972157311</v>
      </c>
      <c r="T5" s="75"/>
      <c r="U5" s="75"/>
      <c r="V5" s="75"/>
    </row>
    <row r="6" spans="1:22" x14ac:dyDescent="0.2">
      <c r="A6">
        <v>2023</v>
      </c>
      <c r="B6" t="s">
        <v>11</v>
      </c>
      <c r="C6" t="s">
        <v>50</v>
      </c>
      <c r="D6" s="65">
        <v>-1.2539394401491899</v>
      </c>
      <c r="E6" s="65">
        <v>-0.15643030105328401</v>
      </c>
      <c r="F6" s="65">
        <v>4.9945653621416204</v>
      </c>
      <c r="H6">
        <v>1.413951</v>
      </c>
      <c r="K6" s="4">
        <f t="shared" si="0"/>
        <v>10.277037472758822</v>
      </c>
      <c r="L6">
        <v>12</v>
      </c>
      <c r="M6">
        <v>3</v>
      </c>
      <c r="N6">
        <f>1/EXP(-0.5*K6)</f>
        <v>170.4630804591192</v>
      </c>
      <c r="O6">
        <f t="shared" si="3"/>
        <v>0.10208135057430245</v>
      </c>
      <c r="P6" s="38">
        <f>N6/SUM(N$6:N$9)</f>
        <v>0.2222103953968555</v>
      </c>
      <c r="T6" s="75"/>
      <c r="U6" s="75"/>
      <c r="V6" s="75"/>
    </row>
    <row r="7" spans="1:22" x14ac:dyDescent="0.2">
      <c r="A7">
        <v>2023</v>
      </c>
      <c r="B7" t="s">
        <v>11</v>
      </c>
      <c r="C7" t="s">
        <v>48</v>
      </c>
      <c r="D7" s="65">
        <v>-3.2770881878229101</v>
      </c>
      <c r="E7" s="65">
        <v>-4.6450696790980199</v>
      </c>
      <c r="F7" s="65">
        <v>4.2143073970131599</v>
      </c>
      <c r="H7">
        <v>0.88208149999999996</v>
      </c>
      <c r="K7" s="4">
        <f t="shared" si="0"/>
        <v>11.220754946808361</v>
      </c>
      <c r="L7">
        <v>12</v>
      </c>
      <c r="M7">
        <v>3</v>
      </c>
      <c r="N7">
        <f>1/EXP(-0.5*K7)</f>
        <v>273.24736215219571</v>
      </c>
      <c r="O7">
        <f t="shared" si="3"/>
        <v>0.16363343718906417</v>
      </c>
      <c r="P7" s="39">
        <f t="shared" ref="P7:P9" si="7">N7/SUM(N$6:N$9)</f>
        <v>0.35619680356268574</v>
      </c>
      <c r="T7" s="75"/>
      <c r="U7" s="75"/>
      <c r="V7" s="75"/>
    </row>
    <row r="8" spans="1:22" x14ac:dyDescent="0.2">
      <c r="A8">
        <v>2023</v>
      </c>
      <c r="B8" t="s">
        <v>43</v>
      </c>
      <c r="C8" t="s">
        <v>49</v>
      </c>
      <c r="D8" s="65">
        <v>-4.8031280985972398</v>
      </c>
      <c r="E8" s="65">
        <v>-4.5944511701483304</v>
      </c>
      <c r="F8" s="65">
        <v>0.18066847980022399</v>
      </c>
      <c r="H8">
        <v>1.5520350000000001</v>
      </c>
      <c r="K8" s="4">
        <f t="shared" si="0"/>
        <v>10.090679353469728</v>
      </c>
      <c r="L8">
        <v>12</v>
      </c>
      <c r="M8">
        <v>3</v>
      </c>
      <c r="N8">
        <f>1/EXP(-0.5*K8)</f>
        <v>155.29704103209789</v>
      </c>
      <c r="O8">
        <f t="shared" si="3"/>
        <v>9.2999209248429027E-2</v>
      </c>
      <c r="P8" s="39">
        <f t="shared" si="7"/>
        <v>0.20244041582939767</v>
      </c>
      <c r="T8" s="75"/>
      <c r="U8" s="75"/>
      <c r="V8" s="75"/>
    </row>
    <row r="9" spans="1:22" ht="17" thickBot="1" x14ac:dyDescent="0.25">
      <c r="A9">
        <v>2023</v>
      </c>
      <c r="B9" t="s">
        <v>11</v>
      </c>
      <c r="C9" t="s">
        <v>51</v>
      </c>
      <c r="D9" s="65">
        <v>-1.5002553933692599</v>
      </c>
      <c r="E9" s="65">
        <v>0.50012034193244703</v>
      </c>
      <c r="F9" s="65">
        <v>1.0000832380767</v>
      </c>
      <c r="H9">
        <v>1.433681</v>
      </c>
      <c r="K9" s="4">
        <f t="shared" si="0"/>
        <v>10.249322774059056</v>
      </c>
      <c r="L9">
        <v>12</v>
      </c>
      <c r="M9">
        <v>3</v>
      </c>
      <c r="N9">
        <f>1/EXP(-0.5*K9)</f>
        <v>168.11720534641395</v>
      </c>
      <c r="O9">
        <f t="shared" si="3"/>
        <v>0.10067652966446899</v>
      </c>
      <c r="P9" s="40">
        <f t="shared" si="7"/>
        <v>0.21915238521106112</v>
      </c>
      <c r="T9" s="75"/>
      <c r="U9" s="75"/>
      <c r="V9" s="75"/>
    </row>
    <row r="10" spans="1:22" x14ac:dyDescent="0.2">
      <c r="D10" s="50"/>
      <c r="E10" s="50"/>
      <c r="F10" s="50"/>
      <c r="H10" s="2"/>
      <c r="K10" s="4"/>
      <c r="O10">
        <f>SUM(O2:O9)</f>
        <v>1</v>
      </c>
      <c r="P10">
        <f>SUM(P2:P9)</f>
        <v>2</v>
      </c>
      <c r="T10" s="75"/>
      <c r="U10" s="75"/>
      <c r="V10" s="75"/>
    </row>
    <row r="11" spans="1:22" x14ac:dyDescent="0.2">
      <c r="D11" s="50"/>
      <c r="E11" s="50"/>
      <c r="F11" s="50"/>
      <c r="H11" s="2"/>
      <c r="K11" s="2"/>
      <c r="T11" s="75"/>
      <c r="U11" s="75"/>
      <c r="V11" s="75"/>
    </row>
    <row r="12" spans="1:22" x14ac:dyDescent="0.2">
      <c r="A12">
        <v>2023</v>
      </c>
      <c r="B12" t="s">
        <v>17</v>
      </c>
      <c r="C12" t="s">
        <v>7</v>
      </c>
      <c r="D12" s="65">
        <v>-4.8329550000000001</v>
      </c>
      <c r="E12" s="65">
        <v>-4.6243699999999999</v>
      </c>
      <c r="F12" s="65">
        <v>2.0912256</v>
      </c>
      <c r="G12" s="65">
        <v>0.20071159999999999</v>
      </c>
      <c r="H12">
        <v>1.5648230000000001</v>
      </c>
      <c r="I12" s="5">
        <v>0.61402500000000004</v>
      </c>
      <c r="K12" s="4">
        <f>-2*LN(I12/L12) +2*M12</f>
        <v>13.945252569679031</v>
      </c>
      <c r="L12">
        <v>12</v>
      </c>
      <c r="M12">
        <v>4</v>
      </c>
      <c r="N12">
        <f>1/EXP(-0.5*K12)</f>
        <v>1067.0213759989099</v>
      </c>
      <c r="O12">
        <f>N12/SUM(N$12:N$19)</f>
        <v>0.26484700884203455</v>
      </c>
      <c r="Q12">
        <f>$O12*D12</f>
        <v>-1.2799936756181551</v>
      </c>
      <c r="R12">
        <f t="shared" ref="R12:T19" si="8">$O12*E12</f>
        <v>-1.2247505622788393</v>
      </c>
      <c r="S12">
        <f t="shared" si="8"/>
        <v>0.55385484497388904</v>
      </c>
      <c r="T12">
        <f t="shared" si="8"/>
        <v>5.3157866899898897E-2</v>
      </c>
      <c r="U12" s="75"/>
      <c r="V12" s="75"/>
    </row>
    <row r="13" spans="1:22" x14ac:dyDescent="0.2">
      <c r="A13">
        <v>2023</v>
      </c>
      <c r="B13" t="s">
        <v>17</v>
      </c>
      <c r="C13" t="s">
        <v>30</v>
      </c>
      <c r="D13" s="65">
        <v>-4.7995400000000004</v>
      </c>
      <c r="E13" s="65">
        <v>-4.5798449999999997</v>
      </c>
      <c r="F13" s="65">
        <v>0.79126989999999997</v>
      </c>
      <c r="G13" s="65">
        <v>0.21566940000000001</v>
      </c>
      <c r="H13">
        <v>1.5555209999999999</v>
      </c>
      <c r="I13" s="2"/>
      <c r="K13" s="4">
        <f>-2*LN(H14/L13) +2*M13</f>
        <v>12.106956384204725</v>
      </c>
      <c r="L13">
        <v>12</v>
      </c>
      <c r="M13">
        <v>4</v>
      </c>
      <c r="N13">
        <f t="shared" ref="N13:N19" si="9">1/EXP(-0.5*K13)</f>
        <v>425.5907450349186</v>
      </c>
      <c r="O13">
        <f t="shared" ref="O13:O19" si="10">N13/SUM(N$12:N$19)</f>
        <v>0.10563653020337084</v>
      </c>
      <c r="Q13">
        <f t="shared" ref="Q13:Q19" si="11">$O13*D13</f>
        <v>-0.50700675217228652</v>
      </c>
      <c r="R13">
        <f t="shared" si="8"/>
        <v>-0.48379893466925689</v>
      </c>
      <c r="S13">
        <f t="shared" si="8"/>
        <v>8.3587006690368226E-2</v>
      </c>
      <c r="T13">
        <f t="shared" si="8"/>
        <v>2.278256708704287E-2</v>
      </c>
      <c r="U13" s="75"/>
      <c r="V13" s="75"/>
    </row>
    <row r="14" spans="1:22" x14ac:dyDescent="0.2">
      <c r="A14">
        <v>2023</v>
      </c>
      <c r="B14" t="s">
        <v>18</v>
      </c>
      <c r="C14" t="s">
        <v>7</v>
      </c>
      <c r="D14" s="65">
        <v>-4.7518580000000004</v>
      </c>
      <c r="E14" s="65">
        <v>-4.5886649999999998</v>
      </c>
      <c r="F14" s="65">
        <v>2.825707</v>
      </c>
      <c r="G14" s="65">
        <v>0.2001985</v>
      </c>
      <c r="H14">
        <v>1.539455</v>
      </c>
      <c r="I14" s="5">
        <v>0.63951499999999994</v>
      </c>
      <c r="K14" s="4">
        <f>-2*LN(H15/L14) +2*M14</f>
        <v>12.088538795097465</v>
      </c>
      <c r="L14">
        <v>12</v>
      </c>
      <c r="M14">
        <v>4</v>
      </c>
      <c r="N14">
        <f t="shared" si="9"/>
        <v>421.68955748626081</v>
      </c>
      <c r="O14">
        <f t="shared" si="10"/>
        <v>0.10466821047104445</v>
      </c>
      <c r="Q14">
        <f t="shared" si="11"/>
        <v>-0.49736847327251638</v>
      </c>
      <c r="R14">
        <f t="shared" si="8"/>
        <v>-0.48028735400111516</v>
      </c>
      <c r="S14">
        <f t="shared" si="8"/>
        <v>0.29576169500550359</v>
      </c>
      <c r="T14">
        <f t="shared" si="8"/>
        <v>2.0954418733987394E-2</v>
      </c>
      <c r="U14" s="75"/>
      <c r="V14" s="75"/>
    </row>
    <row r="15" spans="1:22" x14ac:dyDescent="0.2">
      <c r="A15">
        <v>2023</v>
      </c>
      <c r="B15" t="s">
        <v>18</v>
      </c>
      <c r="C15" t="s">
        <v>29</v>
      </c>
      <c r="D15" s="65">
        <v>-4.7916759999999998</v>
      </c>
      <c r="E15" s="65">
        <v>-4.5770660000000003</v>
      </c>
      <c r="F15" s="65">
        <v>1.0276913999999999</v>
      </c>
      <c r="G15" s="65">
        <v>0.2118913</v>
      </c>
      <c r="H15">
        <v>1.5536970000000001</v>
      </c>
      <c r="I15" s="2"/>
      <c r="K15" s="4">
        <f>-2*LN(H15/L15) +2*M15</f>
        <v>12.088538795097465</v>
      </c>
      <c r="L15">
        <v>12</v>
      </c>
      <c r="M15">
        <v>4</v>
      </c>
      <c r="N15">
        <f t="shared" si="9"/>
        <v>421.68955748626081</v>
      </c>
      <c r="O15">
        <f t="shared" si="10"/>
        <v>0.10466821047104445</v>
      </c>
      <c r="Q15">
        <f t="shared" si="11"/>
        <v>-0.50153615207705238</v>
      </c>
      <c r="R15">
        <f t="shared" si="8"/>
        <v>-0.47907330742786158</v>
      </c>
      <c r="S15">
        <f t="shared" si="8"/>
        <v>0.10756661975448233</v>
      </c>
      <c r="T15">
        <f t="shared" si="8"/>
        <v>2.2178283185383223E-2</v>
      </c>
      <c r="U15" s="75"/>
      <c r="V15" s="75"/>
    </row>
    <row r="16" spans="1:22" x14ac:dyDescent="0.2">
      <c r="A16">
        <v>2023</v>
      </c>
      <c r="B16" t="s">
        <v>27</v>
      </c>
      <c r="C16" t="s">
        <v>7</v>
      </c>
      <c r="D16" s="65">
        <v>-4.755776</v>
      </c>
      <c r="E16" s="65">
        <v>-4.5489129999999998</v>
      </c>
      <c r="F16" s="65">
        <v>0.34306799999999998</v>
      </c>
      <c r="G16" s="65">
        <v>0.20033210000000001</v>
      </c>
      <c r="H16">
        <v>1.540915</v>
      </c>
      <c r="I16" s="5">
        <v>0.60168999999999995</v>
      </c>
      <c r="K16" s="4">
        <f>-2*LN(H16/L16) +2*M16</f>
        <v>12.10506050791801</v>
      </c>
      <c r="L16">
        <v>12</v>
      </c>
      <c r="M16">
        <v>4</v>
      </c>
      <c r="N16">
        <f t="shared" si="9"/>
        <v>425.18750248893082</v>
      </c>
      <c r="O16">
        <f t="shared" si="10"/>
        <v>0.10553644075385749</v>
      </c>
      <c r="Q16">
        <f t="shared" si="11"/>
        <v>-0.50190767206261733</v>
      </c>
      <c r="R16">
        <f t="shared" si="8"/>
        <v>-0.48007608731895207</v>
      </c>
      <c r="S16">
        <f t="shared" si="8"/>
        <v>3.6206175656544382E-2</v>
      </c>
      <c r="T16">
        <f t="shared" si="8"/>
        <v>2.1142336802745854E-2</v>
      </c>
      <c r="U16" s="75"/>
      <c r="V16" s="75"/>
    </row>
    <row r="17" spans="1:22" x14ac:dyDescent="0.2">
      <c r="A17">
        <v>2023</v>
      </c>
      <c r="B17" t="s">
        <v>27</v>
      </c>
      <c r="C17" t="s">
        <v>29</v>
      </c>
      <c r="D17" s="65">
        <v>-4.7492679999999998</v>
      </c>
      <c r="E17" s="65">
        <v>-4.5921659999999997</v>
      </c>
      <c r="F17" s="65">
        <v>1.0963988</v>
      </c>
      <c r="G17" s="65">
        <v>0.21141480000000001</v>
      </c>
      <c r="H17" s="65">
        <v>1.5356069999999999</v>
      </c>
      <c r="I17" s="2"/>
      <c r="K17" s="4">
        <f>-2*LN(H17/L17) +2*M17</f>
        <v>12.111961814350227</v>
      </c>
      <c r="L17">
        <v>12</v>
      </c>
      <c r="M17">
        <v>4</v>
      </c>
      <c r="N17">
        <f t="shared" si="9"/>
        <v>426.65721138138247</v>
      </c>
      <c r="O17">
        <f t="shared" si="10"/>
        <v>0.10590123944748249</v>
      </c>
      <c r="Q17">
        <f t="shared" si="11"/>
        <v>-0.50295336766826626</v>
      </c>
      <c r="R17">
        <f t="shared" si="8"/>
        <v>-0.48631607114858783</v>
      </c>
      <c r="S17">
        <f t="shared" si="8"/>
        <v>0.11610999184873247</v>
      </c>
      <c r="T17">
        <f t="shared" si="8"/>
        <v>2.2389089357541622E-2</v>
      </c>
      <c r="U17" s="75"/>
      <c r="V17" s="75"/>
    </row>
    <row r="18" spans="1:22" x14ac:dyDescent="0.2">
      <c r="A18">
        <v>2023</v>
      </c>
      <c r="B18" t="s">
        <v>28</v>
      </c>
      <c r="C18" t="s">
        <v>7</v>
      </c>
      <c r="D18" s="65">
        <v>-4.8288650000000004</v>
      </c>
      <c r="E18" s="65">
        <v>-4.6330730000000004</v>
      </c>
      <c r="F18" s="65">
        <v>1.3571678</v>
      </c>
      <c r="G18" s="65">
        <v>0.20080029999999999</v>
      </c>
      <c r="H18">
        <v>1.561137</v>
      </c>
      <c r="I18" s="5">
        <v>0.60340499999999997</v>
      </c>
      <c r="K18" s="4">
        <f>-2*LN(H18/L18) +2*M18</f>
        <v>12.078984495704157</v>
      </c>
      <c r="L18">
        <v>12</v>
      </c>
      <c r="M18">
        <v>4</v>
      </c>
      <c r="N18">
        <f t="shared" si="9"/>
        <v>419.67988741393663</v>
      </c>
      <c r="O18">
        <f t="shared" si="10"/>
        <v>0.10416938718653795</v>
      </c>
      <c r="Q18">
        <f t="shared" si="11"/>
        <v>-0.50301990785652162</v>
      </c>
      <c r="R18">
        <f t="shared" si="8"/>
        <v>-0.482624375200495</v>
      </c>
      <c r="S18">
        <f t="shared" si="8"/>
        <v>0.14137533803530192</v>
      </c>
      <c r="T18">
        <f t="shared" si="8"/>
        <v>2.0917244197872976E-2</v>
      </c>
      <c r="U18" s="75"/>
      <c r="V18" s="75"/>
    </row>
    <row r="19" spans="1:22" ht="17" thickBot="1" x14ac:dyDescent="0.25">
      <c r="A19" s="13">
        <v>2023</v>
      </c>
      <c r="B19" s="13" t="s">
        <v>28</v>
      </c>
      <c r="C19" s="13" t="s">
        <v>29</v>
      </c>
      <c r="D19" s="69">
        <v>-4.8081240000000003</v>
      </c>
      <c r="E19" s="69">
        <v>-4.6025140000000002</v>
      </c>
      <c r="F19" s="69">
        <v>0.61440879999999998</v>
      </c>
      <c r="G19" s="69">
        <v>0.22120039999999999</v>
      </c>
      <c r="H19" s="13">
        <v>1.555112</v>
      </c>
      <c r="I19" s="13"/>
      <c r="J19" s="13"/>
      <c r="K19" s="46">
        <f>-2*LN(H19/L19) +2*M19</f>
        <v>12.086718162054115</v>
      </c>
      <c r="L19" s="13">
        <v>12</v>
      </c>
      <c r="M19" s="13">
        <v>4</v>
      </c>
      <c r="N19" s="13">
        <f t="shared" si="9"/>
        <v>421.30586118410162</v>
      </c>
      <c r="O19" s="13">
        <f t="shared" si="10"/>
        <v>0.10457297262462785</v>
      </c>
      <c r="Q19">
        <f t="shared" si="11"/>
        <v>-0.50279981942781615</v>
      </c>
      <c r="R19">
        <f t="shared" si="8"/>
        <v>-0.48129857052646646</v>
      </c>
      <c r="S19">
        <f t="shared" si="8"/>
        <v>6.4250554622730452E-2</v>
      </c>
      <c r="T19">
        <f t="shared" si="8"/>
        <v>2.3131583373756728E-2</v>
      </c>
      <c r="U19" s="75"/>
      <c r="V19" s="75"/>
    </row>
    <row r="20" spans="1:22" x14ac:dyDescent="0.2">
      <c r="A20" s="9"/>
      <c r="D20" s="50"/>
      <c r="E20" s="50"/>
      <c r="F20" s="50"/>
      <c r="I20" s="5"/>
      <c r="Q20" t="s">
        <v>38</v>
      </c>
      <c r="T20" s="75"/>
      <c r="U20" s="75"/>
      <c r="V20" s="75"/>
    </row>
    <row r="21" spans="1:22" x14ac:dyDescent="0.2">
      <c r="A21" s="9">
        <v>2023</v>
      </c>
      <c r="B21" t="s">
        <v>31</v>
      </c>
      <c r="D21" s="50"/>
      <c r="E21" s="50"/>
      <c r="F21" s="50"/>
      <c r="I21" s="5"/>
      <c r="P21" s="1" t="s">
        <v>4</v>
      </c>
      <c r="Q21" s="10">
        <f>SUM(Q12:Q19)</f>
        <v>-4.7965858201552312</v>
      </c>
      <c r="R21" s="10">
        <f t="shared" ref="R21:T21" si="12">SUM(R12:R19)</f>
        <v>-4.5982252625715745</v>
      </c>
      <c r="S21" s="10">
        <f t="shared" si="12"/>
        <v>1.3987122265875525</v>
      </c>
      <c r="T21" s="104">
        <f t="shared" si="12"/>
        <v>0.20665338963822955</v>
      </c>
      <c r="U21" s="75"/>
      <c r="V21" s="75"/>
    </row>
    <row r="22" spans="1:22" x14ac:dyDescent="0.2">
      <c r="A22" s="9">
        <v>2023</v>
      </c>
      <c r="B22" t="s">
        <v>12</v>
      </c>
      <c r="C22" t="s">
        <v>7</v>
      </c>
      <c r="D22" s="53">
        <v>-4.8354334999999997</v>
      </c>
      <c r="E22" s="53">
        <v>2.661505</v>
      </c>
      <c r="F22">
        <v>-1.6892147</v>
      </c>
      <c r="G22" s="53">
        <v>0.20231589999999999</v>
      </c>
      <c r="H22">
        <v>2.1752719999999998E-3</v>
      </c>
      <c r="I22" s="78">
        <v>0.55684500000000003</v>
      </c>
      <c r="J22" s="79"/>
      <c r="K22" s="79">
        <f>-2*LN(H22/L22) +2*M22</f>
        <v>24.420086212938191</v>
      </c>
      <c r="L22" s="75">
        <v>8</v>
      </c>
      <c r="M22" s="75">
        <v>4</v>
      </c>
      <c r="N22" s="75">
        <f>1/EXP(-0.5*K22)</f>
        <v>200795.67073228274</v>
      </c>
      <c r="O22">
        <f>N22/SUM(N$22:N$24)</f>
        <v>3.7135558961185068E-9</v>
      </c>
      <c r="P22" s="1" t="s">
        <v>5</v>
      </c>
      <c r="Q22" s="10">
        <f>STDEV(D12:D19)</f>
        <v>3.393826514107226E-2</v>
      </c>
      <c r="R22" s="10">
        <f t="shared" ref="R22:T22" si="13">STDEV(E12:E19)</f>
        <v>2.6911716349150797E-2</v>
      </c>
      <c r="S22" s="10">
        <f t="shared" si="13"/>
        <v>0.82021327793425924</v>
      </c>
      <c r="T22" s="10">
        <f t="shared" si="13"/>
        <v>8.316018245702517E-3</v>
      </c>
      <c r="U22" s="75"/>
      <c r="V22" s="75"/>
    </row>
    <row r="23" spans="1:22" x14ac:dyDescent="0.2">
      <c r="A23">
        <v>2023</v>
      </c>
      <c r="B23" t="s">
        <v>12</v>
      </c>
      <c r="C23" t="s">
        <v>29</v>
      </c>
      <c r="D23" s="53">
        <v>-4.8913251999999998</v>
      </c>
      <c r="E23" s="53">
        <v>4.6199022999999997</v>
      </c>
      <c r="F23">
        <v>-1.5866699</v>
      </c>
      <c r="G23" s="53">
        <v>0.20200270000000001</v>
      </c>
      <c r="H23">
        <v>2.1562040000000001E-3</v>
      </c>
      <c r="I23" s="111"/>
      <c r="J23" s="79"/>
      <c r="K23" s="79">
        <f>-2*LN(H23/L23) +2*M23</f>
        <v>24.437695104850665</v>
      </c>
      <c r="L23" s="75">
        <v>8</v>
      </c>
      <c r="M23" s="75">
        <v>4</v>
      </c>
      <c r="N23" s="75">
        <f>1/EXP(-0.5*K23)</f>
        <v>202571.37092091193</v>
      </c>
      <c r="O23">
        <f t="shared" ref="O23:O24" si="14">N23/SUM(N$22:N$24)</f>
        <v>3.7463960558748119E-9</v>
      </c>
      <c r="P23" s="1" t="s">
        <v>26</v>
      </c>
      <c r="Q23" s="10">
        <f>SQRT(EXP(Q22^2)-1)</f>
        <v>3.3948040059502492E-2</v>
      </c>
      <c r="R23" s="10">
        <f t="shared" ref="R23:T23" si="15">SQRT(EXP(R22^2)-1)</f>
        <v>2.6916589723001608E-2</v>
      </c>
      <c r="S23" s="10">
        <f t="shared" si="15"/>
        <v>0.9796012042261717</v>
      </c>
      <c r="T23" s="105">
        <f t="shared" si="15"/>
        <v>8.3161620237491973E-3</v>
      </c>
      <c r="U23" s="75"/>
      <c r="V23" s="75"/>
    </row>
    <row r="24" spans="1:22" ht="17" thickBot="1" x14ac:dyDescent="0.25">
      <c r="A24" s="42">
        <v>2023</v>
      </c>
      <c r="B24" s="42" t="s">
        <v>12</v>
      </c>
      <c r="C24" s="42" t="s">
        <v>62</v>
      </c>
      <c r="D24" s="44">
        <v>-5.2439157999999999</v>
      </c>
      <c r="E24" s="42">
        <v>4.7838007999999999</v>
      </c>
      <c r="F24" s="42">
        <v>-1.9544097</v>
      </c>
      <c r="G24" s="42"/>
      <c r="H24" s="43">
        <v>1.114398E-12</v>
      </c>
      <c r="I24" s="112"/>
      <c r="J24" s="79"/>
      <c r="K24" s="79">
        <f>-2*LN(H24/L24) +2*M24</f>
        <v>63.242638111605068</v>
      </c>
      <c r="L24" s="75">
        <v>3</v>
      </c>
      <c r="M24" s="75">
        <v>3</v>
      </c>
      <c r="N24" s="75">
        <f>1/EXP(-0.5*K24)</f>
        <v>54070996869666.859</v>
      </c>
      <c r="O24">
        <f t="shared" si="14"/>
        <v>0.99999999254004812</v>
      </c>
      <c r="P24" s="1"/>
      <c r="Q24" s="4"/>
      <c r="R24" s="4"/>
      <c r="S24" s="4"/>
      <c r="T24" s="4"/>
      <c r="U24" s="75"/>
      <c r="V24" s="75"/>
    </row>
    <row r="25" spans="1:22" ht="17" thickTop="1" x14ac:dyDescent="0.2">
      <c r="A25">
        <v>2023</v>
      </c>
      <c r="B25" t="s">
        <v>12</v>
      </c>
      <c r="C25" t="s">
        <v>66</v>
      </c>
      <c r="D25">
        <v>-5.1199130999999998</v>
      </c>
      <c r="E25">
        <v>4.2498164999999997</v>
      </c>
      <c r="F25">
        <v>-1.8634196999999999</v>
      </c>
      <c r="H25" s="2">
        <v>9.0211652000000004E-18</v>
      </c>
      <c r="I25" s="78"/>
      <c r="J25" s="75"/>
      <c r="K25" s="75"/>
      <c r="L25" s="75"/>
      <c r="M25" s="75"/>
      <c r="N25" s="75"/>
      <c r="P25" s="1"/>
      <c r="Q25" s="35"/>
      <c r="U25" s="75"/>
      <c r="V25" s="75"/>
    </row>
    <row r="26" spans="1:22" x14ac:dyDescent="0.2">
      <c r="A26" s="9"/>
      <c r="D26" s="50"/>
      <c r="E26" s="50"/>
      <c r="F26" s="50"/>
      <c r="G26" s="50"/>
      <c r="H26" s="50"/>
      <c r="I26" s="112"/>
      <c r="J26" s="75"/>
      <c r="K26" s="75"/>
      <c r="L26" s="75"/>
      <c r="M26" s="75"/>
      <c r="N26" s="75"/>
      <c r="P26" s="1"/>
      <c r="Q26" s="35"/>
      <c r="U26" s="75"/>
      <c r="V26" s="75"/>
    </row>
    <row r="27" spans="1:22" x14ac:dyDescent="0.2">
      <c r="A27" s="9">
        <v>2023</v>
      </c>
      <c r="B27" t="s">
        <v>13</v>
      </c>
      <c r="C27" t="s">
        <v>7</v>
      </c>
      <c r="D27">
        <v>-0.62346290000000004</v>
      </c>
      <c r="E27">
        <v>0.59888319999999995</v>
      </c>
      <c r="F27">
        <v>-1.3411071999999999</v>
      </c>
      <c r="G27">
        <v>0.20037849999999999</v>
      </c>
      <c r="H27">
        <v>3.3939979999999998</v>
      </c>
      <c r="I27" s="78">
        <v>0.5897</v>
      </c>
      <c r="J27" s="75"/>
      <c r="K27" s="79">
        <f>-2*LN(H27/L27) +2*M27</f>
        <v>7.7148659282863328</v>
      </c>
      <c r="L27" s="75">
        <v>8</v>
      </c>
      <c r="M27" s="75">
        <v>3</v>
      </c>
      <c r="N27" s="75">
        <f>1/EXP(-0.5*K27)</f>
        <v>47.343662366772563</v>
      </c>
      <c r="O27">
        <f>N27/SUM(N$27:N$29)</f>
        <v>2.2082432958861082E-10</v>
      </c>
      <c r="P27" s="1"/>
      <c r="Q27" s="35"/>
      <c r="U27" s="75"/>
      <c r="V27" s="75"/>
    </row>
    <row r="28" spans="1:22" x14ac:dyDescent="0.2">
      <c r="A28">
        <v>2023</v>
      </c>
      <c r="B28" t="s">
        <v>13</v>
      </c>
      <c r="C28" t="s">
        <v>29</v>
      </c>
      <c r="D28">
        <v>-0.67550149999999998</v>
      </c>
      <c r="E28">
        <v>5.49247</v>
      </c>
      <c r="F28">
        <v>-1.4448426000000001</v>
      </c>
      <c r="G28">
        <v>0.2004418</v>
      </c>
      <c r="H28">
        <v>2.9143119999999998</v>
      </c>
      <c r="I28" s="112"/>
      <c r="J28" s="75"/>
      <c r="K28" s="79">
        <f>-2*LN(H28/L28) +2*M28</f>
        <v>8.0196155406356233</v>
      </c>
      <c r="L28" s="75">
        <v>8</v>
      </c>
      <c r="M28" s="75">
        <v>3</v>
      </c>
      <c r="N28" s="75">
        <f>1/EXP(-0.5*K28)</f>
        <v>55.136270716896924</v>
      </c>
      <c r="O28">
        <f t="shared" ref="O28:O29" si="16">N28/SUM(N$27:N$29)</f>
        <v>2.5717127506426412E-10</v>
      </c>
      <c r="Q28" s="35"/>
      <c r="U28" s="75"/>
      <c r="V28" s="75"/>
    </row>
    <row r="29" spans="1:22" ht="17" thickBot="1" x14ac:dyDescent="0.25">
      <c r="A29" s="42">
        <v>2023</v>
      </c>
      <c r="B29" s="42" t="s">
        <v>13</v>
      </c>
      <c r="C29" s="42" t="s">
        <v>62</v>
      </c>
      <c r="D29" s="42">
        <v>-1.6381638000000001</v>
      </c>
      <c r="E29" s="42">
        <v>1.2743507000000001</v>
      </c>
      <c r="F29" s="42">
        <v>-3.0439136000000002</v>
      </c>
      <c r="G29" s="42"/>
      <c r="H29" s="43">
        <v>2.8105400000000001E-10</v>
      </c>
      <c r="I29" s="112"/>
      <c r="J29" s="75"/>
      <c r="K29" s="79">
        <f>-2*LN(H29/L29) +2*M29</f>
        <v>52.182173165813708</v>
      </c>
      <c r="L29" s="75">
        <v>3</v>
      </c>
      <c r="M29" s="75">
        <v>3</v>
      </c>
      <c r="N29" s="75">
        <f>1/EXP(-0.5*K29)</f>
        <v>214395136769.31497</v>
      </c>
      <c r="O29">
        <f t="shared" si="16"/>
        <v>0.99999999952200447</v>
      </c>
      <c r="P29" s="35"/>
      <c r="Q29" s="35"/>
      <c r="U29" s="75"/>
      <c r="V29" s="75"/>
    </row>
    <row r="30" spans="1:22" ht="17" thickTop="1" x14ac:dyDescent="0.2">
      <c r="A30">
        <v>2023</v>
      </c>
      <c r="B30" t="s">
        <v>13</v>
      </c>
      <c r="C30" t="s">
        <v>64</v>
      </c>
      <c r="D30" s="73">
        <v>-1.6401284</v>
      </c>
      <c r="E30" s="73">
        <v>2.0622913</v>
      </c>
      <c r="F30" s="73">
        <v>-1.306616</v>
      </c>
      <c r="H30" s="2">
        <v>1.4142551999999999E-18</v>
      </c>
      <c r="I30" s="112"/>
      <c r="J30" s="75"/>
      <c r="K30" s="75"/>
      <c r="L30" s="75"/>
      <c r="M30" s="75"/>
      <c r="N30" s="75"/>
      <c r="P30" s="35"/>
      <c r="Q30" s="35"/>
      <c r="U30" s="75"/>
      <c r="V30" s="75"/>
    </row>
    <row r="31" spans="1:22" x14ac:dyDescent="0.2">
      <c r="A31" s="9"/>
      <c r="D31" s="50"/>
      <c r="E31" s="50"/>
      <c r="F31" s="50"/>
      <c r="G31" s="50"/>
      <c r="H31" s="50"/>
      <c r="I31" s="112"/>
      <c r="J31" s="75"/>
      <c r="K31" s="75"/>
      <c r="L31" s="75"/>
      <c r="M31" s="75"/>
      <c r="N31" s="75"/>
      <c r="P31" s="35"/>
      <c r="Q31" s="35"/>
      <c r="U31" s="75"/>
      <c r="V31" s="75"/>
    </row>
    <row r="32" spans="1:22" x14ac:dyDescent="0.2">
      <c r="A32" s="9">
        <v>2023</v>
      </c>
      <c r="B32" t="s">
        <v>22</v>
      </c>
      <c r="C32" t="s">
        <v>34</v>
      </c>
      <c r="D32">
        <v>-6.4082340000000002</v>
      </c>
      <c r="E32">
        <v>-0.69845520000000005</v>
      </c>
      <c r="F32">
        <v>-2.3829570000000002</v>
      </c>
      <c r="H32">
        <v>8.5183669999999996</v>
      </c>
      <c r="I32" s="112"/>
      <c r="J32" s="75"/>
      <c r="K32" s="79">
        <f>-2*LN(H32) +2*M32</f>
        <v>1.7155506883916907</v>
      </c>
      <c r="L32" s="75">
        <v>3</v>
      </c>
      <c r="M32" s="75">
        <v>3</v>
      </c>
      <c r="N32" s="75">
        <f t="shared" ref="N32:N34" si="17">1/EXP(-0.5*K32)</f>
        <v>2.3579093179699431</v>
      </c>
      <c r="O32">
        <f>N32/SUM(N$32:$N$34)</f>
        <v>0.21535314135444433</v>
      </c>
      <c r="P32" s="35"/>
      <c r="Q32" s="35"/>
      <c r="U32" s="75"/>
      <c r="V32" s="75"/>
    </row>
    <row r="33" spans="1:22" x14ac:dyDescent="0.2">
      <c r="A33" s="9">
        <v>2023</v>
      </c>
      <c r="B33" t="s">
        <v>22</v>
      </c>
      <c r="C33" t="s">
        <v>33</v>
      </c>
      <c r="D33">
        <v>-5.8402729999999998</v>
      </c>
      <c r="E33">
        <v>2.0356662000000001</v>
      </c>
      <c r="F33">
        <v>-1.3130649999999999</v>
      </c>
      <c r="H33">
        <v>8.8427869999999995</v>
      </c>
      <c r="I33" s="112"/>
      <c r="J33" s="75"/>
      <c r="K33" s="79">
        <f>-2*LN(H33) +2*M33</f>
        <v>1.6407958030896985</v>
      </c>
      <c r="L33" s="75">
        <v>3</v>
      </c>
      <c r="M33" s="75">
        <v>3</v>
      </c>
      <c r="N33" s="75">
        <f t="shared" si="17"/>
        <v>2.2714034526883511</v>
      </c>
      <c r="O33">
        <f>N33/SUM(N$32:$N$34)</f>
        <v>0.20745236684543386</v>
      </c>
      <c r="P33" s="35"/>
      <c r="Q33" s="35"/>
      <c r="U33" s="75"/>
      <c r="V33" s="75"/>
    </row>
    <row r="34" spans="1:22" ht="17" thickBot="1" x14ac:dyDescent="0.25">
      <c r="A34" s="41">
        <v>2023</v>
      </c>
      <c r="B34" s="42" t="s">
        <v>22</v>
      </c>
      <c r="C34" s="42" t="s">
        <v>39</v>
      </c>
      <c r="D34" s="42">
        <v>-5.0003039999999999</v>
      </c>
      <c r="E34" s="42">
        <v>0.3083979</v>
      </c>
      <c r="F34" s="42">
        <v>-1.904137</v>
      </c>
      <c r="G34" s="42"/>
      <c r="H34" s="42">
        <v>8.6393260000000005</v>
      </c>
      <c r="I34" s="112"/>
      <c r="J34" s="75"/>
      <c r="K34" s="79">
        <f>-2*LN(H34) +2*M34</f>
        <v>3.6873508589723505</v>
      </c>
      <c r="L34" s="75">
        <v>3</v>
      </c>
      <c r="M34" s="75">
        <v>4</v>
      </c>
      <c r="N34" s="75">
        <f t="shared" si="17"/>
        <v>6.3197233248455058</v>
      </c>
      <c r="O34">
        <f>N34/SUM(N$32:$N$34)</f>
        <v>0.57719449180012183</v>
      </c>
      <c r="P34" s="35"/>
      <c r="Q34" s="35"/>
      <c r="U34" s="75"/>
      <c r="V34" s="75"/>
    </row>
    <row r="35" spans="1:22" ht="17" thickTop="1" x14ac:dyDescent="0.2">
      <c r="A35" s="9">
        <v>2023</v>
      </c>
      <c r="B35" t="s">
        <v>22</v>
      </c>
      <c r="C35" t="s">
        <v>64</v>
      </c>
      <c r="D35">
        <v>-6.3574020999999998</v>
      </c>
      <c r="E35">
        <v>-0.40092270000000002</v>
      </c>
      <c r="F35">
        <v>-2.3836781999999999</v>
      </c>
      <c r="H35" s="2">
        <v>2.2056752000000001E-20</v>
      </c>
      <c r="I35" s="111"/>
      <c r="J35" s="75"/>
      <c r="K35" s="79"/>
      <c r="L35" s="75"/>
      <c r="M35" s="75"/>
      <c r="N35" s="75"/>
      <c r="P35" s="35"/>
      <c r="Q35" s="54"/>
      <c r="U35" s="75"/>
      <c r="V35" s="75"/>
    </row>
    <row r="36" spans="1:22" x14ac:dyDescent="0.2">
      <c r="I36" s="111"/>
      <c r="J36" s="75"/>
      <c r="K36" s="79"/>
      <c r="L36" s="75"/>
      <c r="M36" s="75"/>
      <c r="N36" s="75"/>
      <c r="P36" s="35"/>
      <c r="Q36" s="35"/>
      <c r="U36" s="75"/>
      <c r="V36" s="75"/>
    </row>
    <row r="37" spans="1:22" x14ac:dyDescent="0.2">
      <c r="A37">
        <v>2023</v>
      </c>
      <c r="B37" t="s">
        <v>23</v>
      </c>
      <c r="C37" t="s">
        <v>34</v>
      </c>
      <c r="D37">
        <v>-3.4473959999999999</v>
      </c>
      <c r="E37">
        <v>-2.0908190000000002</v>
      </c>
      <c r="F37">
        <v>5.9329890000000001</v>
      </c>
      <c r="H37">
        <v>8.5197409999999998</v>
      </c>
      <c r="I37" s="111"/>
      <c r="J37" s="75"/>
      <c r="K37" s="79">
        <f>-2*LN(H37) +2*M37</f>
        <v>1.7152281173637389</v>
      </c>
      <c r="L37" s="75">
        <v>3</v>
      </c>
      <c r="M37" s="75">
        <v>3</v>
      </c>
      <c r="N37" s="75">
        <f t="shared" ref="N37:N39" si="18">1/EXP(-0.5*K37)</f>
        <v>2.3575290520202046</v>
      </c>
      <c r="O37">
        <f>N37/SUM(N$37:$N$39)</f>
        <v>0.22418487260955969</v>
      </c>
      <c r="P37" s="35"/>
      <c r="Q37" s="35"/>
      <c r="R37" s="34"/>
      <c r="S37" s="34"/>
      <c r="T37" s="34"/>
      <c r="U37" s="75"/>
      <c r="V37" s="75"/>
    </row>
    <row r="38" spans="1:22" x14ac:dyDescent="0.2">
      <c r="A38" s="9">
        <v>2023</v>
      </c>
      <c r="B38" t="s">
        <v>23</v>
      </c>
      <c r="C38" t="s">
        <v>33</v>
      </c>
      <c r="D38">
        <v>-5.0490440000000003</v>
      </c>
      <c r="E38">
        <v>3.254534</v>
      </c>
      <c r="F38">
        <v>-2.1898620000000002</v>
      </c>
      <c r="H38">
        <v>9.0667349999999995</v>
      </c>
      <c r="I38" s="111"/>
      <c r="J38" s="75"/>
      <c r="K38" s="79">
        <f>-2*LN(H38) +2*M38</f>
        <v>1.5907755572597067</v>
      </c>
      <c r="L38" s="75">
        <v>3</v>
      </c>
      <c r="M38" s="75">
        <v>3</v>
      </c>
      <c r="N38" s="75">
        <f t="shared" si="18"/>
        <v>2.2152998762164842</v>
      </c>
      <c r="O38">
        <f>N38/SUM(N$37:$N$39)</f>
        <v>0.2106598517273795</v>
      </c>
      <c r="T38" s="75"/>
      <c r="U38" s="75"/>
      <c r="V38" s="75"/>
    </row>
    <row r="39" spans="1:22" ht="17" thickBot="1" x14ac:dyDescent="0.25">
      <c r="A39" s="41">
        <v>2023</v>
      </c>
      <c r="B39" s="42" t="s">
        <v>23</v>
      </c>
      <c r="C39" s="42" t="s">
        <v>39</v>
      </c>
      <c r="D39" s="42">
        <v>-4.8524520000000004</v>
      </c>
      <c r="E39" s="42">
        <v>-4.3345019999999996</v>
      </c>
      <c r="F39" s="42">
        <v>3.5064440000000001</v>
      </c>
      <c r="G39" s="42"/>
      <c r="H39" s="42">
        <v>9.1866970000000006</v>
      </c>
      <c r="I39" s="111"/>
      <c r="J39" s="75"/>
      <c r="K39" s="79">
        <f>-2*LN(H39) +2*M39</f>
        <v>3.5644870812826213</v>
      </c>
      <c r="L39" s="75">
        <v>3</v>
      </c>
      <c r="M39" s="75">
        <v>4</v>
      </c>
      <c r="N39" s="75">
        <f t="shared" si="18"/>
        <v>5.9431752275212988</v>
      </c>
      <c r="O39">
        <f>N39/SUM(N$37:$N$39)</f>
        <v>0.5651552756630609</v>
      </c>
      <c r="T39" s="75"/>
      <c r="U39" s="75"/>
      <c r="V39" s="75"/>
    </row>
    <row r="40" spans="1:22" ht="17" thickTop="1" x14ac:dyDescent="0.2">
      <c r="A40" s="9">
        <v>2023</v>
      </c>
      <c r="B40" t="s">
        <v>23</v>
      </c>
      <c r="C40" t="s">
        <v>64</v>
      </c>
      <c r="D40">
        <v>-3.3928338</v>
      </c>
      <c r="E40">
        <v>-2.0121140999999998</v>
      </c>
      <c r="F40">
        <v>1.3183881</v>
      </c>
      <c r="H40" s="2">
        <v>2.482232E-17</v>
      </c>
      <c r="I40" s="111"/>
      <c r="J40" s="75"/>
      <c r="K40" s="79"/>
      <c r="L40" s="75"/>
      <c r="M40" s="75"/>
      <c r="N40" s="75"/>
      <c r="T40" s="75"/>
      <c r="U40" s="75"/>
      <c r="V40" s="75"/>
    </row>
    <row r="41" spans="1:22" x14ac:dyDescent="0.2">
      <c r="I41" s="111"/>
      <c r="J41" s="75"/>
      <c r="K41" s="79"/>
      <c r="L41" s="75"/>
      <c r="M41" s="75"/>
      <c r="N41" s="75"/>
      <c r="T41" s="75"/>
      <c r="U41" s="75"/>
      <c r="V41" s="75"/>
    </row>
    <row r="42" spans="1:22" x14ac:dyDescent="0.2">
      <c r="A42">
        <v>2023</v>
      </c>
      <c r="B42" t="s">
        <v>32</v>
      </c>
      <c r="C42" t="s">
        <v>34</v>
      </c>
      <c r="D42">
        <v>-1.6611370000000001</v>
      </c>
      <c r="E42">
        <v>1.8051031</v>
      </c>
      <c r="F42">
        <v>-0.48836200000000002</v>
      </c>
      <c r="H42">
        <v>8.5233550000000005</v>
      </c>
      <c r="I42" s="111"/>
      <c r="J42" s="75"/>
      <c r="K42" s="79">
        <f>-2*LN(H42) +2*M42</f>
        <v>1.7143799146535814</v>
      </c>
      <c r="L42" s="75">
        <v>3</v>
      </c>
      <c r="M42" s="75">
        <v>3</v>
      </c>
      <c r="N42" s="75">
        <f>1/EXP(-0.5*K42)</f>
        <v>2.3565294327395341</v>
      </c>
      <c r="O42">
        <f>N42/SUM(N$42:N$44)</f>
        <v>0.24972699053543146</v>
      </c>
      <c r="T42" s="79"/>
      <c r="U42" s="75"/>
      <c r="V42" s="75"/>
    </row>
    <row r="43" spans="1:22" ht="17" thickBot="1" x14ac:dyDescent="0.25">
      <c r="A43">
        <v>2023</v>
      </c>
      <c r="B43" t="s">
        <v>32</v>
      </c>
      <c r="C43" t="s">
        <v>33</v>
      </c>
      <c r="D43">
        <v>-4.543622</v>
      </c>
      <c r="E43">
        <v>-0.51643859999999997</v>
      </c>
      <c r="F43">
        <v>-2.096088</v>
      </c>
      <c r="H43">
        <v>10.63677</v>
      </c>
      <c r="I43" s="111"/>
      <c r="J43" s="75"/>
      <c r="K43" s="79">
        <f>-2*LN(H43) +2*M43</f>
        <v>1.2713662672044128</v>
      </c>
      <c r="L43" s="75">
        <v>3</v>
      </c>
      <c r="M43" s="75">
        <v>3</v>
      </c>
      <c r="N43" s="75">
        <f t="shared" ref="N43:N44" si="19">1/EXP(-0.5*K43)</f>
        <v>1.8883116701017002</v>
      </c>
      <c r="O43">
        <f>N43/SUM(N$42:N$44)</f>
        <v>0.20010884821380187</v>
      </c>
      <c r="Q43" t="s">
        <v>0</v>
      </c>
      <c r="R43" t="s">
        <v>1</v>
      </c>
      <c r="S43" t="s">
        <v>47</v>
      </c>
      <c r="T43" s="75"/>
      <c r="U43" s="75"/>
      <c r="V43" s="75"/>
    </row>
    <row r="44" spans="1:22" ht="17" thickBot="1" x14ac:dyDescent="0.25">
      <c r="A44" s="42">
        <v>2023</v>
      </c>
      <c r="B44" s="42" t="s">
        <v>32</v>
      </c>
      <c r="C44" s="42" t="s">
        <v>39</v>
      </c>
      <c r="D44" s="42">
        <v>-3.5250140000000001</v>
      </c>
      <c r="E44" s="42">
        <v>-4.5418725000000002</v>
      </c>
      <c r="F44" s="42">
        <v>3.4662609999999998</v>
      </c>
      <c r="G44" s="42"/>
      <c r="H44" s="42">
        <v>10.51667</v>
      </c>
      <c r="I44" s="50"/>
      <c r="K44" s="4">
        <f>-2*LN(H44) +2*M44</f>
        <v>3.2940767654474543</v>
      </c>
      <c r="L44">
        <v>3</v>
      </c>
      <c r="M44">
        <v>4</v>
      </c>
      <c r="N44">
        <f t="shared" si="19"/>
        <v>5.1915815589102108</v>
      </c>
      <c r="O44">
        <f>N44/SUM(N$42:N$44)</f>
        <v>0.55016416125076661</v>
      </c>
      <c r="Q44" s="80" t="s">
        <v>12</v>
      </c>
      <c r="R44" s="21"/>
      <c r="S44" s="81"/>
      <c r="T44" s="75"/>
      <c r="U44" s="75"/>
      <c r="V44" s="75"/>
    </row>
    <row r="45" spans="1:22" ht="17" thickTop="1" x14ac:dyDescent="0.2">
      <c r="A45" s="75">
        <v>2023</v>
      </c>
      <c r="B45" t="s">
        <v>32</v>
      </c>
      <c r="C45" t="s">
        <v>64</v>
      </c>
      <c r="D45">
        <v>-2.0736412</v>
      </c>
      <c r="E45">
        <v>-1.3708655000000001</v>
      </c>
      <c r="F45">
        <v>1.4697750000000001</v>
      </c>
      <c r="H45" s="2">
        <v>8.8979260000000006E-18</v>
      </c>
      <c r="I45" s="50"/>
      <c r="Q45" s="22">
        <f>$O22*D22+$O23*D23+$O24*D24</f>
        <v>-5.2439157971621349</v>
      </c>
      <c r="R45" s="82">
        <f>$O22*E22+$O23*E23+$O24*E24</f>
        <v>4.7838007915047074</v>
      </c>
      <c r="S45" s="83">
        <f>$O22*F22+$O23*F23+$O24*F24</f>
        <v>-1.9544096976374847</v>
      </c>
      <c r="T45" s="75"/>
      <c r="U45" s="75"/>
      <c r="V45" s="75"/>
    </row>
    <row r="46" spans="1:22" x14ac:dyDescent="0.2">
      <c r="A46" s="75"/>
      <c r="D46" s="4"/>
      <c r="E46" s="4"/>
      <c r="F46" s="4"/>
      <c r="G46" s="4"/>
      <c r="Q46" s="22" t="s">
        <v>13</v>
      </c>
      <c r="R46" s="82"/>
      <c r="S46" s="83"/>
      <c r="T46" s="75"/>
      <c r="U46" s="75"/>
      <c r="V46" s="75"/>
    </row>
    <row r="47" spans="1:22" ht="17" thickBot="1" x14ac:dyDescent="0.25">
      <c r="A47" s="9">
        <v>2023</v>
      </c>
      <c r="C47" t="s">
        <v>82</v>
      </c>
      <c r="G47" s="4"/>
      <c r="Q47" s="22">
        <f>$O27*D27+$O28*D28+$O29*D29</f>
        <v>-1.6381637995283604</v>
      </c>
      <c r="R47" s="82">
        <f>$O27*E27+$O28*E28+$O29*E29</f>
        <v>1.2743507009356196</v>
      </c>
      <c r="S47" s="83">
        <f>$O27*F27+$O28*F28+$O29*F29</f>
        <v>-3.0439135992127442</v>
      </c>
      <c r="T47" s="79"/>
      <c r="U47" s="75"/>
      <c r="V47" s="75"/>
    </row>
    <row r="48" spans="1:22" x14ac:dyDescent="0.2">
      <c r="A48" s="9">
        <v>2023</v>
      </c>
      <c r="C48" s="27" t="s">
        <v>21</v>
      </c>
      <c r="D48" s="28">
        <v>-5.2439157971621349</v>
      </c>
      <c r="E48" s="28">
        <v>4.7838007915047074</v>
      </c>
      <c r="F48" s="28">
        <v>-1.9544096976374847</v>
      </c>
      <c r="G48" s="18"/>
      <c r="H48" s="30">
        <f t="shared" ref="H48:J52" si="20">EXP(D48)</f>
        <v>5.2795426878632099E-3</v>
      </c>
      <c r="I48" s="30">
        <f t="shared" si="20"/>
        <v>119.55790222928098</v>
      </c>
      <c r="J48" s="89">
        <f t="shared" si="20"/>
        <v>0.14164806720858658</v>
      </c>
      <c r="Q48" s="22" t="s">
        <v>44</v>
      </c>
      <c r="R48" s="82"/>
      <c r="S48" s="83"/>
      <c r="T48" s="75"/>
      <c r="U48" s="75"/>
      <c r="V48" s="75"/>
    </row>
    <row r="49" spans="1:22" x14ac:dyDescent="0.2">
      <c r="A49" s="9">
        <v>2023</v>
      </c>
      <c r="C49" s="19" t="s">
        <v>22</v>
      </c>
      <c r="D49" s="90">
        <v>-5.7520328754024721</v>
      </c>
      <c r="E49" s="90">
        <v>0.53117735077576811</v>
      </c>
      <c r="F49" s="90">
        <v>-1.8734291451965635</v>
      </c>
      <c r="G49" s="91"/>
      <c r="H49" s="92">
        <f t="shared" si="20"/>
        <v>3.1763171718147635E-3</v>
      </c>
      <c r="I49" s="92">
        <f t="shared" si="20"/>
        <v>1.7009337258439521</v>
      </c>
      <c r="J49" s="93">
        <f t="shared" si="20"/>
        <v>0.15359605453853309</v>
      </c>
      <c r="Q49" s="22">
        <f>$O32*D32+$O33*D33+$O34*D34</f>
        <v>-5.4777597054339555</v>
      </c>
      <c r="R49" s="82">
        <f>$O32*E32+$O33*E33+$O34*E34</f>
        <v>0.44989481904462847</v>
      </c>
      <c r="S49" s="83">
        <f>$O32*F32+$O33*F33+$O34*F34</f>
        <v>-1.8846331057672707</v>
      </c>
      <c r="T49" s="75"/>
      <c r="U49" s="75"/>
      <c r="V49" s="75"/>
    </row>
    <row r="50" spans="1:22" x14ac:dyDescent="0.2">
      <c r="A50" s="9">
        <v>2023</v>
      </c>
      <c r="C50" s="19" t="s">
        <v>23</v>
      </c>
      <c r="D50" s="94">
        <v>-4.4268173510413522</v>
      </c>
      <c r="E50" s="94">
        <v>-1.0646571377708676</v>
      </c>
      <c r="F50" s="94">
        <v>2.4858535877168704</v>
      </c>
      <c r="G50" s="75"/>
      <c r="H50" s="92">
        <f t="shared" si="20"/>
        <v>1.1952469717455247E-2</v>
      </c>
      <c r="I50" s="92">
        <f t="shared" si="20"/>
        <v>0.34484606919242233</v>
      </c>
      <c r="J50" s="93">
        <f t="shared" si="20"/>
        <v>12.011368636993712</v>
      </c>
      <c r="Q50" s="22" t="s">
        <v>45</v>
      </c>
      <c r="R50" s="85"/>
      <c r="S50" s="86"/>
      <c r="T50" s="75"/>
      <c r="U50" s="75"/>
      <c r="V50" s="75"/>
    </row>
    <row r="51" spans="1:22" x14ac:dyDescent="0.2">
      <c r="A51" s="9">
        <v>2023</v>
      </c>
      <c r="C51" s="19" t="s">
        <v>24</v>
      </c>
      <c r="D51" s="90">
        <v>-3.1238856385528049</v>
      </c>
      <c r="E51" s="90">
        <v>-0.87669865134548874</v>
      </c>
      <c r="F51" s="90">
        <v>0.24553886145151604</v>
      </c>
      <c r="G51" s="75"/>
      <c r="H51" s="92">
        <f t="shared" si="20"/>
        <v>4.3985922538955183E-2</v>
      </c>
      <c r="I51" s="92">
        <f t="shared" si="20"/>
        <v>0.41615451751776683</v>
      </c>
      <c r="J51" s="93">
        <f t="shared" si="20"/>
        <v>1.2783099596060441</v>
      </c>
      <c r="Q51" s="22">
        <f>$O37*D37+ $O38*D38+$O39*D39</f>
        <v>-4.5788737412014919</v>
      </c>
      <c r="R51" s="82">
        <f t="shared" ref="R51:S51" si="21">$O37*E37+ $O38*E38+$O39*E39</f>
        <v>-2.2327970139550199</v>
      </c>
      <c r="S51" s="83">
        <f t="shared" si="21"/>
        <v>2.8504557043525818</v>
      </c>
      <c r="T51" s="75"/>
      <c r="U51" s="75"/>
      <c r="V51" s="75"/>
    </row>
    <row r="52" spans="1:22" x14ac:dyDescent="0.2">
      <c r="A52" s="9">
        <v>2023</v>
      </c>
      <c r="C52" s="19" t="s">
        <v>25</v>
      </c>
      <c r="D52" s="90">
        <v>-1.6381637987179503</v>
      </c>
      <c r="E52" s="90">
        <v>1.2743507025432774</v>
      </c>
      <c r="F52" s="90">
        <v>-3.043913597860016</v>
      </c>
      <c r="G52" s="75"/>
      <c r="H52" s="92">
        <f t="shared" si="20"/>
        <v>0.19433655590844984</v>
      </c>
      <c r="I52" s="92">
        <f t="shared" si="20"/>
        <v>3.5763785225817184</v>
      </c>
      <c r="J52" s="93">
        <f t="shared" si="20"/>
        <v>4.7648048821143672E-2</v>
      </c>
      <c r="Q52" s="22" t="s">
        <v>46</v>
      </c>
      <c r="R52" s="85"/>
      <c r="S52" s="86"/>
      <c r="T52" s="75"/>
      <c r="U52" s="75"/>
      <c r="V52" s="75"/>
    </row>
    <row r="53" spans="1:22" ht="17" thickBot="1" x14ac:dyDescent="0.25">
      <c r="A53" s="9">
        <v>2023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-3.2633860797231558</v>
      </c>
      <c r="R53" s="23">
        <f>$O42*E42+$O43*E43+$O44*E44</f>
        <v>-2.151336443120393</v>
      </c>
      <c r="S53" s="88">
        <f>$O42*F42+$O43*F43+$O44*F44</f>
        <v>1.3656096477546076</v>
      </c>
      <c r="T53" s="79"/>
      <c r="U53" s="75"/>
      <c r="V53" s="75"/>
    </row>
    <row r="54" spans="1:22" x14ac:dyDescent="0.2">
      <c r="A54" s="9">
        <v>2023</v>
      </c>
      <c r="C54" s="19" t="s">
        <v>4</v>
      </c>
      <c r="D54" s="90">
        <f>AVERAGE(D48:D52)</f>
        <v>-4.036963092175343</v>
      </c>
      <c r="E54" s="90">
        <f t="shared" ref="E54:F54" si="22">AVERAGE(E48:E52)</f>
        <v>0.92959461114147923</v>
      </c>
      <c r="F54" s="90">
        <f t="shared" si="22"/>
        <v>-0.82807199830513556</v>
      </c>
      <c r="G54" s="75" t="s">
        <v>40</v>
      </c>
      <c r="H54" s="92">
        <f>AVERAGE(H48:H52)</f>
        <v>5.1746161604907651E-2</v>
      </c>
      <c r="I54" s="92">
        <f t="shared" ref="I54:J54" si="23">AVERAGE(I48:I52)</f>
        <v>25.11924301288337</v>
      </c>
      <c r="J54" s="93">
        <f t="shared" si="23"/>
        <v>2.7265141534336039</v>
      </c>
      <c r="T54" s="75"/>
      <c r="U54" s="75"/>
      <c r="V54" s="75"/>
    </row>
    <row r="55" spans="1:22" x14ac:dyDescent="0.2">
      <c r="A55" s="9">
        <v>2023</v>
      </c>
      <c r="C55" s="19" t="s">
        <v>5</v>
      </c>
      <c r="D55" s="90">
        <f>STDEV(D48:D52)</f>
        <v>1.6686921542914324</v>
      </c>
      <c r="E55" s="90">
        <f t="shared" ref="E55:F55" si="24">STDEV(E48:E52)</f>
        <v>2.3649647854044167</v>
      </c>
      <c r="F55" s="90">
        <f t="shared" si="24"/>
        <v>2.2026180581123751</v>
      </c>
      <c r="G55" s="75" t="s">
        <v>41</v>
      </c>
      <c r="H55" s="92">
        <f>STDEV(H48:H52)</f>
        <v>8.1384820811178524E-2</v>
      </c>
      <c r="I55" s="92">
        <f t="shared" ref="I55:J55" si="25">STDEV(I48:I52)</f>
        <v>52.809056751742986</v>
      </c>
      <c r="J55" s="93">
        <f t="shared" si="25"/>
        <v>5.2149684083819139</v>
      </c>
      <c r="T55" s="75"/>
      <c r="U55" s="75"/>
      <c r="V55" s="75"/>
    </row>
    <row r="56" spans="1:22" ht="17" thickBot="1" x14ac:dyDescent="0.25">
      <c r="A56" s="75">
        <v>2023</v>
      </c>
      <c r="B56" s="75"/>
      <c r="C56" s="20" t="s">
        <v>26</v>
      </c>
      <c r="D56" s="17">
        <f>SQRT(EXP(D55^2)-1)</f>
        <v>3.8977253004776924</v>
      </c>
      <c r="E56" s="17">
        <f t="shared" ref="E56:F56" si="26">SQRT(EXP(E55^2)-1)</f>
        <v>16.357130723545339</v>
      </c>
      <c r="F56" s="17">
        <f t="shared" si="26"/>
        <v>11.266566031392383</v>
      </c>
      <c r="G56" s="13" t="s">
        <v>26</v>
      </c>
      <c r="H56" s="33">
        <f>H55/H54</f>
        <v>1.5727701975765467</v>
      </c>
      <c r="I56" s="33">
        <f t="shared" ref="I56:J56" si="27">I55/I54</f>
        <v>2.1023347210207661</v>
      </c>
      <c r="J56" s="98">
        <f t="shared" si="27"/>
        <v>1.9126870850145796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8" spans="1:22" ht="17" thickBot="1" x14ac:dyDescent="0.25"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2" x14ac:dyDescent="0.2">
      <c r="C59" s="27" t="s">
        <v>21</v>
      </c>
      <c r="D59" s="28">
        <v>-5.1199130999999998</v>
      </c>
      <c r="E59" s="28">
        <v>4.2498164999999997</v>
      </c>
      <c r="F59" s="28">
        <v>-1.8634196999999999</v>
      </c>
      <c r="G59" s="101">
        <f>H25</f>
        <v>9.0211652000000004E-18</v>
      </c>
      <c r="H59" s="30">
        <f t="shared" ref="H59:J63" si="28">EXP(D59)</f>
        <v>5.9765422339604713E-3</v>
      </c>
      <c r="I59" s="30">
        <f t="shared" si="28"/>
        <v>70.092549183753505</v>
      </c>
      <c r="J59" s="89">
        <f t="shared" si="28"/>
        <v>0.15514118588218992</v>
      </c>
      <c r="N59" s="63">
        <v>17.135999999999999</v>
      </c>
      <c r="O59" s="55">
        <v>494.649</v>
      </c>
      <c r="P59">
        <v>2.3E-2</v>
      </c>
      <c r="Q59" s="38">
        <f>(O59/699.7-P59*24)*699.7</f>
        <v>108.41459999999994</v>
      </c>
    </row>
    <row r="60" spans="1:22" x14ac:dyDescent="0.2">
      <c r="C60" s="19" t="s">
        <v>22</v>
      </c>
      <c r="D60" s="90">
        <v>-6.3574020999999998</v>
      </c>
      <c r="E60" s="90">
        <v>-0.40092270000000002</v>
      </c>
      <c r="F60" s="90">
        <v>-2.3836781999999999</v>
      </c>
      <c r="G60" s="102">
        <f>H35</f>
        <v>2.2056752000000001E-20</v>
      </c>
      <c r="H60" s="92">
        <f t="shared" si="28"/>
        <v>1.7338652745157576E-3</v>
      </c>
      <c r="I60" s="92">
        <f t="shared" si="28"/>
        <v>0.66970182698838099</v>
      </c>
      <c r="J60" s="93">
        <f t="shared" si="28"/>
        <v>9.2210783274817298E-2</v>
      </c>
      <c r="N60" s="25">
        <v>15.492000000000001</v>
      </c>
      <c r="O60" s="56">
        <v>307.31299999999999</v>
      </c>
      <c r="P60">
        <v>1.7000000000000001E-2</v>
      </c>
      <c r="Q60" s="39">
        <f t="shared" ref="Q60:Q63" si="29">(O60/699.7-P60*24)*699.7</f>
        <v>21.835399999999968</v>
      </c>
    </row>
    <row r="61" spans="1:22" x14ac:dyDescent="0.2">
      <c r="C61" s="19" t="s">
        <v>23</v>
      </c>
      <c r="D61" s="94">
        <v>-3.3928338</v>
      </c>
      <c r="E61" s="94">
        <v>-2.0121140999999998</v>
      </c>
      <c r="F61" s="94">
        <v>1.3183881</v>
      </c>
      <c r="G61" s="100">
        <f>H40</f>
        <v>2.482232E-17</v>
      </c>
      <c r="H61" s="92">
        <f t="shared" si="28"/>
        <v>3.3613288470673408E-2</v>
      </c>
      <c r="I61" s="92">
        <f t="shared" si="28"/>
        <v>0.13370570842654528</v>
      </c>
      <c r="J61" s="93">
        <f t="shared" si="28"/>
        <v>3.7373922168501132</v>
      </c>
      <c r="N61" s="25">
        <v>15.603</v>
      </c>
      <c r="O61" s="56">
        <v>886.53399999999999</v>
      </c>
      <c r="P61">
        <v>1.2999999999999999E-2</v>
      </c>
      <c r="Q61" s="39">
        <f t="shared" si="29"/>
        <v>668.22759999999994</v>
      </c>
    </row>
    <row r="62" spans="1:22" x14ac:dyDescent="0.2">
      <c r="C62" s="19" t="s">
        <v>24</v>
      </c>
      <c r="D62" s="90">
        <v>-2.0736412</v>
      </c>
      <c r="E62" s="90">
        <v>-1.3708655000000001</v>
      </c>
      <c r="F62" s="90">
        <v>1.4697750000000001</v>
      </c>
      <c r="G62" s="100">
        <f>H45</f>
        <v>8.8979260000000006E-18</v>
      </c>
      <c r="H62" s="92">
        <f t="shared" si="28"/>
        <v>0.12572714952915867</v>
      </c>
      <c r="I62" s="92">
        <f t="shared" si="28"/>
        <v>0.25388712512637834</v>
      </c>
      <c r="J62" s="93">
        <f t="shared" si="28"/>
        <v>4.3482566732377599</v>
      </c>
      <c r="N62" s="25">
        <v>30.084</v>
      </c>
      <c r="O62" s="56">
        <v>3662.989</v>
      </c>
      <c r="P62">
        <v>1.4E-2</v>
      </c>
      <c r="Q62" s="39">
        <f t="shared" si="29"/>
        <v>3427.8897999999995</v>
      </c>
    </row>
    <row r="63" spans="1:22" ht="17" thickBot="1" x14ac:dyDescent="0.25">
      <c r="C63" s="19" t="s">
        <v>25</v>
      </c>
      <c r="D63" s="90">
        <v>-1.6401284</v>
      </c>
      <c r="E63" s="90">
        <v>2.0622913</v>
      </c>
      <c r="F63" s="90">
        <v>-1.3066161999999999</v>
      </c>
      <c r="G63" s="100">
        <f>H30</f>
        <v>1.4142551999999999E-18</v>
      </c>
      <c r="H63" s="92">
        <f t="shared" si="28"/>
        <v>0.1939551368524251</v>
      </c>
      <c r="I63" s="92">
        <f t="shared" si="28"/>
        <v>7.8639678925735232</v>
      </c>
      <c r="J63" s="93">
        <f t="shared" si="28"/>
        <v>0.27073461996895587</v>
      </c>
      <c r="N63" s="64">
        <v>17.209</v>
      </c>
      <c r="O63" s="57">
        <v>10447.698</v>
      </c>
      <c r="P63">
        <v>1.7000000000000001E-2</v>
      </c>
      <c r="Q63" s="40">
        <f t="shared" si="29"/>
        <v>10162.2204</v>
      </c>
    </row>
    <row r="64" spans="1:22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19.104800000000001</v>
      </c>
      <c r="O64" s="59">
        <f>AVERAGE(O59:O63)</f>
        <v>3159.8366000000001</v>
      </c>
      <c r="Q64" s="59">
        <f>AVERAGE(Q59:Q63)</f>
        <v>2877.71756</v>
      </c>
    </row>
    <row r="65" spans="3:17" x14ac:dyDescent="0.2">
      <c r="C65" s="19" t="s">
        <v>4</v>
      </c>
      <c r="D65" s="90">
        <f>AVERAGE(D59:D63)</f>
        <v>-3.7167837199999996</v>
      </c>
      <c r="E65" s="90">
        <f t="shared" ref="E65:F65" si="30">AVERAGE(E59:E63)</f>
        <v>0.50564109999999984</v>
      </c>
      <c r="F65" s="90">
        <f t="shared" si="30"/>
        <v>-0.5531102</v>
      </c>
      <c r="G65" s="100">
        <f>GEOMEAN(G59:G63)</f>
        <v>2.2839817426608445E-18</v>
      </c>
      <c r="H65" s="92">
        <f>AVERAGE(H59:H63)</f>
        <v>7.2201196472146692E-2</v>
      </c>
      <c r="I65" s="92">
        <f t="shared" ref="I65:J65" si="31">AVERAGE(I59:I63)</f>
        <v>15.802762347373669</v>
      </c>
      <c r="J65" s="93">
        <f t="shared" si="31"/>
        <v>1.7207470958427671</v>
      </c>
      <c r="M65" t="s">
        <v>41</v>
      </c>
      <c r="N65" s="59">
        <f>STDEV(N59:N63)</f>
        <v>6.1912840106071734</v>
      </c>
      <c r="O65" s="2">
        <f>STDEV(O59:O63)</f>
        <v>4294.5927241751697</v>
      </c>
      <c r="Q65" s="59">
        <f>STDEV(Q59:Q63)</f>
        <v>4303.3016045545346</v>
      </c>
    </row>
    <row r="66" spans="3:17" x14ac:dyDescent="0.2">
      <c r="C66" s="19" t="s">
        <v>5</v>
      </c>
      <c r="D66" s="90">
        <f>STDEV(D59:D63)</f>
        <v>2.0036838383086595</v>
      </c>
      <c r="E66" s="90">
        <f t="shared" ref="E66:F66" si="32">STDEV(E59:E63)</f>
        <v>2.6040466327221483</v>
      </c>
      <c r="F66" s="90">
        <f t="shared" si="32"/>
        <v>1.8186692868504282</v>
      </c>
      <c r="G66" s="75" t="s">
        <v>41</v>
      </c>
      <c r="H66" s="92">
        <f>STDEV(H59:H63)</f>
        <v>8.4453279817600826E-2</v>
      </c>
      <c r="I66" s="92">
        <f t="shared" ref="I66:J66" si="33">STDEV(I59:I63)</f>
        <v>30.523359044673956</v>
      </c>
      <c r="J66" s="93">
        <f t="shared" si="33"/>
        <v>2.1316925605156309</v>
      </c>
      <c r="M66" t="s">
        <v>69</v>
      </c>
      <c r="N66" s="58">
        <f>N65/N64</f>
        <v>0.3240695537564996</v>
      </c>
      <c r="O66" s="58">
        <f>O65/O64</f>
        <v>1.359118608910084</v>
      </c>
      <c r="Q66" s="58">
        <f>Q65/Q64</f>
        <v>1.4953870610410198</v>
      </c>
    </row>
    <row r="67" spans="3:17" ht="17" thickBot="1" x14ac:dyDescent="0.25">
      <c r="C67" s="20" t="s">
        <v>26</v>
      </c>
      <c r="D67" s="17">
        <f>SQRT(EXP(D66^2)-1)</f>
        <v>7.3762715300056332</v>
      </c>
      <c r="E67" s="17">
        <f t="shared" ref="E67:F67" si="34">SQRT(EXP(E66^2)-1)</f>
        <v>29.664812353373588</v>
      </c>
      <c r="F67" s="17">
        <f t="shared" si="34"/>
        <v>5.1301395593125463</v>
      </c>
      <c r="G67" s="13" t="s">
        <v>26</v>
      </c>
      <c r="H67" s="33">
        <f>H66/H65</f>
        <v>1.1696936331267123</v>
      </c>
      <c r="I67" s="33">
        <f t="shared" ref="I67:J67" si="35">I66/I65</f>
        <v>1.9315204755798134</v>
      </c>
      <c r="J67" s="98">
        <f t="shared" si="35"/>
        <v>1.2388180492448229</v>
      </c>
    </row>
    <row r="69" spans="3:17" x14ac:dyDescent="0.2">
      <c r="M69" s="75"/>
      <c r="N69" s="75"/>
      <c r="O69" s="75"/>
      <c r="P69" s="75"/>
      <c r="Q69" s="75"/>
    </row>
    <row r="70" spans="3:17" x14ac:dyDescent="0.2">
      <c r="M70" s="75"/>
      <c r="N70" s="75"/>
      <c r="O70" s="75"/>
      <c r="P70" s="75"/>
      <c r="Q70" s="75"/>
    </row>
    <row r="71" spans="3:17" x14ac:dyDescent="0.2">
      <c r="M71" s="75"/>
      <c r="N71" s="75"/>
      <c r="O71" s="75"/>
      <c r="P71" s="75"/>
      <c r="Q71" s="75"/>
    </row>
    <row r="72" spans="3:17" x14ac:dyDescent="0.2">
      <c r="M72" s="75"/>
      <c r="N72" s="75"/>
      <c r="O72" s="75"/>
      <c r="P72" s="75"/>
      <c r="Q72" s="75"/>
    </row>
    <row r="73" spans="3:17" x14ac:dyDescent="0.2">
      <c r="M73" s="75"/>
      <c r="N73" s="75"/>
      <c r="O73" s="75"/>
      <c r="P73" s="75"/>
      <c r="Q73" s="75"/>
    </row>
    <row r="74" spans="3:17" x14ac:dyDescent="0.2">
      <c r="M74" s="75"/>
      <c r="N74" s="75"/>
      <c r="O74" s="75"/>
      <c r="P74" s="75"/>
      <c r="Q74" s="75"/>
    </row>
    <row r="75" spans="3:17" x14ac:dyDescent="0.2">
      <c r="M75" s="75"/>
      <c r="N75" s="75"/>
      <c r="O75" s="75"/>
      <c r="P75" s="75"/>
      <c r="Q75" s="75"/>
    </row>
    <row r="76" spans="3:17" x14ac:dyDescent="0.2">
      <c r="M76" s="75"/>
      <c r="N76" s="75"/>
      <c r="O76" s="75"/>
      <c r="P76" s="75"/>
      <c r="Q76" s="75"/>
    </row>
    <row r="77" spans="3:17" x14ac:dyDescent="0.2">
      <c r="M77" s="75"/>
      <c r="N77" s="75"/>
      <c r="O77" s="75"/>
      <c r="P77" s="75"/>
      <c r="Q77" s="7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4171-484E-BB42-90FA-44F1C9E32109}">
  <sheetPr codeName="Sheet15">
    <tabColor theme="4" tint="-0.249977111117893"/>
  </sheetPr>
  <dimension ref="A1:Z77"/>
  <sheetViews>
    <sheetView topLeftCell="A4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6" ht="17" thickBot="1" x14ac:dyDescent="0.25">
      <c r="A1" s="6" t="s">
        <v>53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</row>
    <row r="2" spans="1:26" x14ac:dyDescent="0.2">
      <c r="A2">
        <v>2025</v>
      </c>
      <c r="B2" s="75" t="s">
        <v>11</v>
      </c>
      <c r="C2" t="s">
        <v>54</v>
      </c>
      <c r="D2" s="65">
        <v>-3.5487000000000002</v>
      </c>
      <c r="E2" s="65">
        <v>4.3411</v>
      </c>
      <c r="F2" s="65">
        <v>-2.6707000000000001</v>
      </c>
      <c r="H2">
        <v>6.9226900000000002</v>
      </c>
      <c r="K2" s="4">
        <f t="shared" ref="K2:K9" si="0">-2*LN(H2/L2) +2*M2</f>
        <v>7.1002044547400063</v>
      </c>
      <c r="L2">
        <v>12</v>
      </c>
      <c r="M2">
        <v>3</v>
      </c>
      <c r="N2">
        <f>1/EXP(-0.5*K2)</f>
        <v>34.816876543403218</v>
      </c>
      <c r="O2">
        <f>N2/SUM(N$2:N$9)</f>
        <v>8.0661299098532646E-2</v>
      </c>
      <c r="P2" s="38">
        <f>N2/(SUM(N$2:N$5))</f>
        <v>0.16265349670830245</v>
      </c>
      <c r="Q2" s="4">
        <f>$O2*D2+$O3*D3+$O4*D4+$O5*D5+$O6*D6+$O7*D7+$O8*D8+$O9*D9</f>
        <v>-1.8228153765785542</v>
      </c>
      <c r="R2" s="4">
        <f t="shared" ref="R2:S2" si="1">$O2*E2+$O3*E3+$O4*E4+$O5*E5+$O6*E6+$O7*E7+$O8*E8+$O9*E9</f>
        <v>0.58666946768778294</v>
      </c>
      <c r="S2" s="4">
        <f t="shared" si="1"/>
        <v>1.3764857739223868</v>
      </c>
      <c r="T2" s="4">
        <v>0.5</v>
      </c>
      <c r="U2" s="75"/>
    </row>
    <row r="3" spans="1:26" x14ac:dyDescent="0.2">
      <c r="A3" s="75">
        <v>2025</v>
      </c>
      <c r="B3" s="75" t="s">
        <v>11</v>
      </c>
      <c r="C3" s="75" t="s">
        <v>55</v>
      </c>
      <c r="D3" s="77">
        <v>-1.3762000000000001</v>
      </c>
      <c r="E3" s="77">
        <v>0.71109999999999995</v>
      </c>
      <c r="F3" s="77">
        <v>0.5907</v>
      </c>
      <c r="G3" s="75"/>
      <c r="H3" s="103">
        <v>3.6744159999999999</v>
      </c>
      <c r="I3" s="75"/>
      <c r="J3" s="75"/>
      <c r="K3" s="79">
        <f t="shared" si="0"/>
        <v>8.3670248826312132</v>
      </c>
      <c r="L3" s="75">
        <v>12</v>
      </c>
      <c r="M3" s="75">
        <v>3</v>
      </c>
      <c r="N3" s="75">
        <f t="shared" ref="N3:N5" si="2">1/EXP(-0.5*K3)</f>
        <v>65.595850627215867</v>
      </c>
      <c r="O3">
        <f t="shared" ref="O3:O9" si="3">N3/SUM(N$2:N$9)</f>
        <v>0.15196786881409752</v>
      </c>
      <c r="P3" s="39">
        <f t="shared" ref="P3:P4" si="4">N3/(SUM(N$2:N$5))</f>
        <v>0.30644318311470403</v>
      </c>
      <c r="T3" s="75"/>
      <c r="U3" s="75"/>
    </row>
    <row r="4" spans="1:26" x14ac:dyDescent="0.2">
      <c r="A4" s="75">
        <v>2025</v>
      </c>
      <c r="B4" s="75" t="s">
        <v>43</v>
      </c>
      <c r="C4" s="75" t="s">
        <v>56</v>
      </c>
      <c r="D4" s="77">
        <v>-1.3859490000000001</v>
      </c>
      <c r="E4" s="77">
        <v>-2.6946020000000001E-2</v>
      </c>
      <c r="F4" s="77">
        <v>1.09511</v>
      </c>
      <c r="G4" s="75"/>
      <c r="H4" s="75">
        <v>3.6494390000000001</v>
      </c>
      <c r="I4" s="75"/>
      <c r="J4" s="75"/>
      <c r="K4" s="79">
        <f t="shared" si="0"/>
        <v>8.3806663852731642</v>
      </c>
      <c r="L4" s="75">
        <v>12</v>
      </c>
      <c r="M4" s="75">
        <v>3</v>
      </c>
      <c r="N4" s="75">
        <f t="shared" si="2"/>
        <v>66.04479293344869</v>
      </c>
      <c r="O4">
        <f t="shared" si="3"/>
        <v>0.15300794688071812</v>
      </c>
      <c r="P4" s="39">
        <f t="shared" si="4"/>
        <v>0.30854050036939884</v>
      </c>
      <c r="Q4" s="4">
        <f>$P2*D2+$P3*D3+$P4*D4+$P5*D5</f>
        <v>-1.8725945505697306</v>
      </c>
      <c r="R4" s="4">
        <f t="shared" ref="R4:S4" si="5">$P2*E2+$P3*E3+$P4*E4+$P5*E5</f>
        <v>1.7997852388525293</v>
      </c>
      <c r="S4" s="4">
        <f t="shared" si="5"/>
        <v>3.9741446339255936E-2</v>
      </c>
      <c r="T4" s="75"/>
      <c r="U4" s="75"/>
    </row>
    <row r="5" spans="1:26" ht="17" thickBot="1" x14ac:dyDescent="0.25">
      <c r="A5" s="75">
        <v>2025</v>
      </c>
      <c r="B5" s="75" t="s">
        <v>11</v>
      </c>
      <c r="C5" s="75" t="s">
        <v>65</v>
      </c>
      <c r="D5" s="77">
        <v>-2.0059</v>
      </c>
      <c r="E5" s="77">
        <v>3.9759000000000002</v>
      </c>
      <c r="F5" s="77">
        <v>-0.20130000000000001</v>
      </c>
      <c r="G5" s="75"/>
      <c r="H5" s="75">
        <v>5.0637949999999998</v>
      </c>
      <c r="I5" s="75"/>
      <c r="J5" s="75"/>
      <c r="K5" s="79">
        <f t="shared" si="0"/>
        <v>7.7255808951961606</v>
      </c>
      <c r="L5" s="75">
        <v>12</v>
      </c>
      <c r="M5" s="75">
        <v>3</v>
      </c>
      <c r="N5" s="75">
        <f t="shared" si="2"/>
        <v>47.597985913381578</v>
      </c>
      <c r="O5">
        <f t="shared" si="3"/>
        <v>0.11027167739934596</v>
      </c>
      <c r="P5" s="40">
        <f>N5/(SUM(N$2:N$5))</f>
        <v>0.22236281980759459</v>
      </c>
      <c r="Q5" s="4">
        <f>$P6*D6+$P7*D7+$P8*D8+$P9*D9</f>
        <v>-1.773844218843641</v>
      </c>
      <c r="R5" s="4">
        <f t="shared" ref="R5:S5" si="6">$P6*E6+$P7*E7+$P8*E8+$P9*E9</f>
        <v>-0.60675499112202902</v>
      </c>
      <c r="S5" s="4">
        <f t="shared" si="6"/>
        <v>2.6915320486742904</v>
      </c>
      <c r="T5" s="75"/>
      <c r="U5" s="75"/>
    </row>
    <row r="6" spans="1:26" x14ac:dyDescent="0.2">
      <c r="A6" s="75">
        <v>2025</v>
      </c>
      <c r="B6" s="75" t="s">
        <v>11</v>
      </c>
      <c r="C6" s="75" t="s">
        <v>50</v>
      </c>
      <c r="D6" s="77">
        <v>-1.32790443551649</v>
      </c>
      <c r="E6" s="77">
        <v>-0.40088583485875201</v>
      </c>
      <c r="F6" s="77">
        <v>4.9964211193183701</v>
      </c>
      <c r="G6" s="75"/>
      <c r="H6" s="77">
        <v>3.8042199999999999</v>
      </c>
      <c r="I6" s="75"/>
      <c r="J6" s="75"/>
      <c r="K6" s="79">
        <f t="shared" si="0"/>
        <v>8.2975913458361479</v>
      </c>
      <c r="L6" s="75">
        <v>12</v>
      </c>
      <c r="M6" s="75">
        <v>3</v>
      </c>
      <c r="N6" s="75">
        <f>1/EXP(-0.5*K6)</f>
        <v>63.357650997642629</v>
      </c>
      <c r="O6">
        <f t="shared" si="3"/>
        <v>0.14678256479815074</v>
      </c>
      <c r="P6" s="38">
        <f>N6/SUM(N$6:N$9)</f>
        <v>0.29118255292851669</v>
      </c>
      <c r="T6" s="75"/>
      <c r="U6" s="75"/>
    </row>
    <row r="7" spans="1:26" x14ac:dyDescent="0.2">
      <c r="A7" s="75">
        <v>2025</v>
      </c>
      <c r="B7" s="75" t="s">
        <v>11</v>
      </c>
      <c r="C7" s="75" t="s">
        <v>48</v>
      </c>
      <c r="D7" s="77">
        <v>-1.32411091083803</v>
      </c>
      <c r="E7" s="77">
        <v>-0.36632144215731</v>
      </c>
      <c r="F7" s="77">
        <v>2.6141912286145601</v>
      </c>
      <c r="G7" s="75"/>
      <c r="H7" s="77">
        <v>3.7035040000000001</v>
      </c>
      <c r="I7" s="75"/>
      <c r="J7" s="75"/>
      <c r="K7" s="79">
        <f t="shared" si="0"/>
        <v>8.3512545025159461</v>
      </c>
      <c r="L7" s="75">
        <v>12</v>
      </c>
      <c r="M7" s="75">
        <v>3</v>
      </c>
      <c r="N7" s="75">
        <f>1/EXP(-0.5*K7)</f>
        <v>65.080648779710216</v>
      </c>
      <c r="O7">
        <f t="shared" si="3"/>
        <v>0.15077428528669626</v>
      </c>
      <c r="P7" s="39">
        <f t="shared" ref="P7:P9" si="7">N7/SUM(N$6:N$9)</f>
        <v>0.29910120024218179</v>
      </c>
      <c r="T7" s="75"/>
      <c r="U7" s="75"/>
    </row>
    <row r="8" spans="1:26" x14ac:dyDescent="0.2">
      <c r="A8" s="75">
        <v>2025</v>
      </c>
      <c r="B8" s="75" t="s">
        <v>43</v>
      </c>
      <c r="C8" s="75" t="s">
        <v>49</v>
      </c>
      <c r="D8" s="77">
        <v>-4.5529165631758497</v>
      </c>
      <c r="E8" s="77">
        <v>-4.2446356259158797</v>
      </c>
      <c r="F8" s="77">
        <v>1.36525595254265</v>
      </c>
      <c r="G8" s="75"/>
      <c r="H8" s="75">
        <v>8.9806489999999997</v>
      </c>
      <c r="I8" s="75"/>
      <c r="J8" s="75"/>
      <c r="K8" s="79">
        <f t="shared" si="0"/>
        <v>6.5796689967408888</v>
      </c>
      <c r="L8" s="75">
        <v>12</v>
      </c>
      <c r="M8" s="75">
        <v>3</v>
      </c>
      <c r="N8" s="75">
        <f>1/EXP(-0.5*K8)</f>
        <v>26.838421485824909</v>
      </c>
      <c r="O8">
        <f t="shared" si="3"/>
        <v>6.2177373668252801E-2</v>
      </c>
      <c r="P8" s="39">
        <f t="shared" si="7"/>
        <v>0.12334548332773294</v>
      </c>
      <c r="T8" s="75"/>
      <c r="U8" s="75"/>
    </row>
    <row r="9" spans="1:26" ht="17" thickBot="1" x14ac:dyDescent="0.25">
      <c r="A9" s="75">
        <v>2025</v>
      </c>
      <c r="B9" s="75" t="s">
        <v>11</v>
      </c>
      <c r="C9" s="75" t="s">
        <v>51</v>
      </c>
      <c r="D9" s="77">
        <v>-1.50000214159888</v>
      </c>
      <c r="E9" s="77">
        <v>0.49970110009726998</v>
      </c>
      <c r="F9" s="77">
        <v>0.99994670779304595</v>
      </c>
      <c r="G9" s="75"/>
      <c r="H9" s="77">
        <v>3.8681410000000001</v>
      </c>
      <c r="I9" s="75"/>
      <c r="J9" s="75"/>
      <c r="K9" s="79">
        <f t="shared" si="0"/>
        <v>8.2642652398281697</v>
      </c>
      <c r="L9" s="75">
        <v>12</v>
      </c>
      <c r="M9" s="75">
        <v>3</v>
      </c>
      <c r="N9" s="75">
        <f>1/EXP(-0.5*K9)</f>
        <v>62.310666306696646</v>
      </c>
      <c r="O9">
        <f t="shared" si="3"/>
        <v>0.14435698405420605</v>
      </c>
      <c r="P9" s="40">
        <f t="shared" si="7"/>
        <v>0.28637076350156859</v>
      </c>
      <c r="T9" s="75"/>
      <c r="U9" s="75"/>
    </row>
    <row r="10" spans="1:26" x14ac:dyDescent="0.2">
      <c r="A10" s="75"/>
      <c r="B10" s="75"/>
      <c r="C10" s="75"/>
      <c r="D10" s="75"/>
      <c r="E10" s="75"/>
      <c r="F10" s="75"/>
      <c r="G10" s="75"/>
      <c r="H10" s="100"/>
      <c r="I10" s="75"/>
      <c r="J10" s="75"/>
      <c r="K10" s="79"/>
      <c r="L10" s="75"/>
      <c r="M10" s="75"/>
      <c r="N10" s="75"/>
      <c r="O10">
        <f>SUM(O2:O9)</f>
        <v>1</v>
      </c>
      <c r="P10">
        <f>SUM(P2:P9)</f>
        <v>2</v>
      </c>
      <c r="T10" s="75"/>
      <c r="U10" s="75"/>
    </row>
    <row r="11" spans="1:26" x14ac:dyDescent="0.2">
      <c r="A11" s="75"/>
      <c r="B11" s="75"/>
      <c r="C11" s="75"/>
      <c r="D11" s="75"/>
      <c r="E11" s="75"/>
      <c r="F11" s="75"/>
      <c r="G11" s="75"/>
      <c r="H11" s="100"/>
      <c r="I11" s="75"/>
      <c r="J11" s="75"/>
      <c r="K11" s="100"/>
      <c r="L11" s="75"/>
      <c r="M11" s="75"/>
      <c r="N11" s="75"/>
      <c r="T11" s="75"/>
      <c r="U11" s="75"/>
    </row>
    <row r="12" spans="1:26" x14ac:dyDescent="0.2">
      <c r="A12" s="75">
        <v>2025</v>
      </c>
      <c r="B12" s="75" t="s">
        <v>17</v>
      </c>
      <c r="C12" s="75" t="s">
        <v>7</v>
      </c>
      <c r="D12" s="77">
        <v>-4.5013249999999996</v>
      </c>
      <c r="E12" s="77">
        <v>-4.1681660999999997</v>
      </c>
      <c r="F12" s="77">
        <v>1.8918349000000001</v>
      </c>
      <c r="G12" s="77">
        <v>0.3897584</v>
      </c>
      <c r="H12" s="75">
        <v>8.9273559999999996</v>
      </c>
      <c r="I12" s="78">
        <v>0.30197499999999999</v>
      </c>
      <c r="J12" s="75"/>
      <c r="K12" s="79">
        <f>-2*LN(H13/L12) +2*M12</f>
        <v>8.5805161082242787</v>
      </c>
      <c r="L12" s="75">
        <v>12</v>
      </c>
      <c r="M12" s="75">
        <v>4</v>
      </c>
      <c r="N12" s="75">
        <f>1/EXP(-0.5*K12)</f>
        <v>72.985300226575205</v>
      </c>
      <c r="O12">
        <f>N12/SUM(N$12:N$19)</f>
        <v>9.9058494747805925E-2</v>
      </c>
      <c r="Q12">
        <f>$O12*D12</f>
        <v>-0.44589447887066747</v>
      </c>
      <c r="R12">
        <f t="shared" ref="R12:T19" si="8">$O12*E12</f>
        <v>-0.41289225972483268</v>
      </c>
      <c r="S12">
        <f t="shared" si="8"/>
        <v>0.18740231750536596</v>
      </c>
      <c r="T12">
        <f t="shared" si="8"/>
        <v>3.8608880419313242E-2</v>
      </c>
      <c r="U12" s="75"/>
    </row>
    <row r="13" spans="1:26" x14ac:dyDescent="0.2">
      <c r="A13" s="75">
        <v>2025</v>
      </c>
      <c r="B13" s="75" t="s">
        <v>17</v>
      </c>
      <c r="C13" s="75" t="s">
        <v>30</v>
      </c>
      <c r="D13" s="77">
        <v>-4.5332800000000004</v>
      </c>
      <c r="E13" s="77">
        <v>-4.2007044999999996</v>
      </c>
      <c r="F13" s="77">
        <v>2.744094</v>
      </c>
      <c r="G13" s="77">
        <v>0.51912119999999995</v>
      </c>
      <c r="H13" s="75">
        <v>8.9768460000000001</v>
      </c>
      <c r="I13" s="100"/>
      <c r="J13" s="75"/>
      <c r="K13" s="79">
        <f>-2*LN(H14/L13) +2*M13</f>
        <v>8.5616803964217603</v>
      </c>
      <c r="L13" s="75">
        <v>12</v>
      </c>
      <c r="M13" s="75">
        <v>4</v>
      </c>
      <c r="N13" s="75">
        <f t="shared" ref="N13:N19" si="9">1/EXP(-0.5*K13)</f>
        <v>72.301161801371947</v>
      </c>
      <c r="O13" s="75">
        <f t="shared" ref="O13:O19" si="10">N13/SUM(N$12:N$19)</f>
        <v>9.8129955406467531E-2</v>
      </c>
      <c r="Q13">
        <f t="shared" ref="Q13:Q19" si="11">$O13*D13</f>
        <v>-0.44485056424503117</v>
      </c>
      <c r="R13">
        <f t="shared" si="8"/>
        <v>-0.41221494526074742</v>
      </c>
      <c r="S13">
        <f t="shared" si="8"/>
        <v>0.26927782185115512</v>
      </c>
      <c r="T13">
        <f t="shared" si="8"/>
        <v>5.0941340206551909E-2</v>
      </c>
      <c r="U13" s="75"/>
      <c r="V13" s="4"/>
      <c r="W13" s="4"/>
      <c r="X13" s="4"/>
      <c r="Y13" s="4"/>
      <c r="Z13" s="4"/>
    </row>
    <row r="14" spans="1:26" x14ac:dyDescent="0.2">
      <c r="A14" s="75">
        <v>2025</v>
      </c>
      <c r="B14" s="75" t="s">
        <v>18</v>
      </c>
      <c r="C14" s="75" t="s">
        <v>7</v>
      </c>
      <c r="D14" s="77">
        <v>-4.5845330000000004</v>
      </c>
      <c r="E14" s="77">
        <v>-4.1973623</v>
      </c>
      <c r="F14" s="77">
        <v>1.0513710000000001</v>
      </c>
      <c r="G14" s="77">
        <v>0.38707629999999998</v>
      </c>
      <c r="H14" s="103">
        <v>9.061788</v>
      </c>
      <c r="I14" s="78">
        <v>0.34785500000000003</v>
      </c>
      <c r="J14" s="75"/>
      <c r="K14" s="79">
        <f>-2*LN(H15/L14) +2*M14</f>
        <v>8.603505875450562</v>
      </c>
      <c r="L14" s="75">
        <v>12</v>
      </c>
      <c r="M14" s="75">
        <v>4</v>
      </c>
      <c r="N14" s="75">
        <f t="shared" si="9"/>
        <v>73.829098146528324</v>
      </c>
      <c r="O14" s="75">
        <f t="shared" si="10"/>
        <v>0.10020373017963129</v>
      </c>
      <c r="Q14">
        <f t="shared" si="11"/>
        <v>-0.45938730773161562</v>
      </c>
      <c r="R14">
        <f t="shared" si="8"/>
        <v>-0.42059135937535658</v>
      </c>
      <c r="S14">
        <f t="shared" si="8"/>
        <v>0.10535129600268914</v>
      </c>
      <c r="T14">
        <f t="shared" si="8"/>
        <v>3.8786489124130012E-2</v>
      </c>
      <c r="U14" s="75"/>
    </row>
    <row r="15" spans="1:26" x14ac:dyDescent="0.2">
      <c r="A15" s="75">
        <v>2025</v>
      </c>
      <c r="B15" s="75" t="s">
        <v>18</v>
      </c>
      <c r="C15" s="75" t="s">
        <v>29</v>
      </c>
      <c r="D15" s="77">
        <v>-4.4797820000000002</v>
      </c>
      <c r="E15" s="77">
        <v>-4.2004960999999996</v>
      </c>
      <c r="F15" s="77">
        <v>4.3438056999999999</v>
      </c>
      <c r="G15" s="77">
        <v>0.52541099999999996</v>
      </c>
      <c r="H15" s="103">
        <v>8.8742490000000007</v>
      </c>
      <c r="I15" s="75"/>
      <c r="J15" s="75"/>
      <c r="K15" s="79">
        <f>-2*LN(H15/L15) +2*M15</f>
        <v>8.603505875450562</v>
      </c>
      <c r="L15" s="75">
        <v>12</v>
      </c>
      <c r="M15" s="75">
        <v>4</v>
      </c>
      <c r="N15" s="75">
        <f t="shared" si="9"/>
        <v>73.829098146528324</v>
      </c>
      <c r="O15" s="75">
        <f t="shared" si="10"/>
        <v>0.10020373017963129</v>
      </c>
      <c r="Q15">
        <f t="shared" si="11"/>
        <v>-0.44889086679156903</v>
      </c>
      <c r="R15">
        <f t="shared" si="8"/>
        <v>-0.42090537782499349</v>
      </c>
      <c r="S15">
        <f t="shared" si="8"/>
        <v>0.43526553431554438</v>
      </c>
      <c r="T15">
        <f t="shared" si="8"/>
        <v>5.2648142077410247E-2</v>
      </c>
      <c r="U15" s="75"/>
    </row>
    <row r="16" spans="1:26" x14ac:dyDescent="0.2">
      <c r="A16" s="75">
        <v>2025</v>
      </c>
      <c r="B16" s="75" t="s">
        <v>27</v>
      </c>
      <c r="C16" s="75" t="s">
        <v>7</v>
      </c>
      <c r="D16" s="77">
        <v>-1.8161590000000001</v>
      </c>
      <c r="E16" s="77">
        <v>-0.56269199999999997</v>
      </c>
      <c r="F16" s="77">
        <v>-0.36315399999999998</v>
      </c>
      <c r="G16" s="77">
        <v>0.51013960000000003</v>
      </c>
      <c r="H16" s="103">
        <v>4.396363</v>
      </c>
      <c r="I16" s="78">
        <v>1.2210000000000001E-4</v>
      </c>
      <c r="J16" s="75"/>
      <c r="K16" s="79">
        <f>-2*LN(H16/L16) +2*M16</f>
        <v>10.008258083175029</v>
      </c>
      <c r="L16" s="75">
        <v>12</v>
      </c>
      <c r="M16" s="75">
        <v>4</v>
      </c>
      <c r="N16" s="75">
        <f t="shared" si="9"/>
        <v>149.02723009854526</v>
      </c>
      <c r="O16" s="75">
        <f t="shared" si="10"/>
        <v>0.20226556641088614</v>
      </c>
      <c r="Q16">
        <f t="shared" si="11"/>
        <v>-0.36734642882722857</v>
      </c>
      <c r="R16">
        <f t="shared" si="8"/>
        <v>-0.11381321609487434</v>
      </c>
      <c r="S16">
        <f t="shared" si="8"/>
        <v>-7.3453549504378934E-2</v>
      </c>
      <c r="T16">
        <f t="shared" si="8"/>
        <v>0.1031836751426229</v>
      </c>
      <c r="U16" s="75"/>
    </row>
    <row r="17" spans="1:21" x14ac:dyDescent="0.2">
      <c r="A17" s="75">
        <v>2025</v>
      </c>
      <c r="B17" s="75" t="s">
        <v>27</v>
      </c>
      <c r="C17" s="75" t="s">
        <v>29</v>
      </c>
      <c r="D17" s="77">
        <v>-1.816146</v>
      </c>
      <c r="E17" s="77">
        <v>-0.56273669999999998</v>
      </c>
      <c r="F17" s="77">
        <v>-0.36317650000000001</v>
      </c>
      <c r="G17" s="77">
        <v>0.51004349999999998</v>
      </c>
      <c r="H17" s="75">
        <v>4.3963739999999998</v>
      </c>
      <c r="I17" s="100"/>
      <c r="J17" s="75"/>
      <c r="K17" s="79">
        <f>-2*LN(H17/L17) +2*M17</f>
        <v>10.008253079044916</v>
      </c>
      <c r="L17" s="75">
        <v>12</v>
      </c>
      <c r="M17" s="75">
        <v>4</v>
      </c>
      <c r="N17" s="75">
        <f t="shared" si="9"/>
        <v>149.02685722318685</v>
      </c>
      <c r="O17" s="75">
        <f t="shared" si="10"/>
        <v>0.20226506032991343</v>
      </c>
      <c r="Q17">
        <f t="shared" si="11"/>
        <v>-0.36734288025793094</v>
      </c>
      <c r="R17">
        <f t="shared" si="8"/>
        <v>-0.11382197257535639</v>
      </c>
      <c r="S17">
        <f t="shared" si="8"/>
        <v>-7.3457916682906813E-2</v>
      </c>
      <c r="T17">
        <f t="shared" si="8"/>
        <v>0.1031639792983802</v>
      </c>
      <c r="U17" s="75"/>
    </row>
    <row r="18" spans="1:21" x14ac:dyDescent="0.2">
      <c r="A18" s="75">
        <v>2025</v>
      </c>
      <c r="B18" s="75" t="s">
        <v>28</v>
      </c>
      <c r="C18" s="75" t="s">
        <v>7</v>
      </c>
      <c r="D18" s="77">
        <v>-4.5305410000000004</v>
      </c>
      <c r="E18" s="77">
        <v>-4.2020682999999996</v>
      </c>
      <c r="F18" s="77">
        <v>1.6628562</v>
      </c>
      <c r="G18" s="77">
        <v>0.37617479999999998</v>
      </c>
      <c r="H18" s="103">
        <v>8.9635090000000002</v>
      </c>
      <c r="I18" s="78">
        <v>3.1189E-3</v>
      </c>
      <c r="J18" s="75"/>
      <c r="K18" s="79">
        <f>-2*LN(H18/L18) +2*M18</f>
        <v>8.5834897400073569</v>
      </c>
      <c r="L18" s="75">
        <v>12</v>
      </c>
      <c r="M18" s="75">
        <v>4</v>
      </c>
      <c r="N18" s="75">
        <f t="shared" si="9"/>
        <v>73.093896642233645</v>
      </c>
      <c r="O18" s="75">
        <f t="shared" si="10"/>
        <v>9.9205886036692004E-2</v>
      </c>
      <c r="Q18">
        <f t="shared" si="11"/>
        <v>-0.44945633413056069</v>
      </c>
      <c r="R18">
        <f t="shared" si="8"/>
        <v>-0.41686990888819608</v>
      </c>
      <c r="S18">
        <f t="shared" si="8"/>
        <v>0.16496512267260674</v>
      </c>
      <c r="T18">
        <f t="shared" si="8"/>
        <v>3.7318754338675403E-2</v>
      </c>
      <c r="U18" s="75"/>
    </row>
    <row r="19" spans="1:21" ht="17" thickBot="1" x14ac:dyDescent="0.25">
      <c r="A19" s="13">
        <v>2025</v>
      </c>
      <c r="B19" s="13" t="s">
        <v>28</v>
      </c>
      <c r="C19" s="13" t="s">
        <v>29</v>
      </c>
      <c r="D19" s="69">
        <v>-4.5504850000000001</v>
      </c>
      <c r="E19" s="69">
        <v>-4.1996966000000002</v>
      </c>
      <c r="F19" s="69">
        <v>3.2915884000000002</v>
      </c>
      <c r="G19" s="69">
        <v>0.53237990000000002</v>
      </c>
      <c r="H19" s="72">
        <v>9.0124119999999994</v>
      </c>
      <c r="I19" s="13"/>
      <c r="J19" s="13"/>
      <c r="K19" s="46">
        <f>-2*LN(H19/L19) +2*M19</f>
        <v>8.5726078228819382</v>
      </c>
      <c r="L19" s="13">
        <v>12</v>
      </c>
      <c r="M19" s="13">
        <v>4</v>
      </c>
      <c r="N19" s="13">
        <f t="shared" si="9"/>
        <v>72.697275756781963</v>
      </c>
      <c r="O19" s="13">
        <f t="shared" si="10"/>
        <v>9.8667576708972332E-2</v>
      </c>
      <c r="Q19">
        <f t="shared" si="11"/>
        <v>-0.44898532780052797</v>
      </c>
      <c r="R19">
        <f t="shared" si="8"/>
        <v>-0.4143738864349103</v>
      </c>
      <c r="S19">
        <f t="shared" si="8"/>
        <v>0.3247730509513635</v>
      </c>
      <c r="T19">
        <f t="shared" si="8"/>
        <v>5.2528634621565019E-2</v>
      </c>
      <c r="U19" s="75"/>
    </row>
    <row r="20" spans="1:21" x14ac:dyDescent="0.2">
      <c r="A20" s="9"/>
      <c r="I20" s="5"/>
      <c r="Q20" t="s">
        <v>38</v>
      </c>
      <c r="T20" s="75"/>
      <c r="U20" s="75"/>
    </row>
    <row r="21" spans="1:21" x14ac:dyDescent="0.2">
      <c r="A21" s="9">
        <v>2025</v>
      </c>
      <c r="B21" t="s">
        <v>31</v>
      </c>
      <c r="I21" s="5"/>
      <c r="P21" s="1" t="s">
        <v>4</v>
      </c>
      <c r="Q21" s="10">
        <f>SUM(Q12:Q19)</f>
        <v>-3.4321541886551312</v>
      </c>
      <c r="R21" s="10">
        <f t="shared" ref="R21:T21" si="12">SUM(R12:R19)</f>
        <v>-2.725482926179267</v>
      </c>
      <c r="S21" s="10">
        <f t="shared" si="12"/>
        <v>1.3401236771114391</v>
      </c>
      <c r="T21" s="104">
        <f t="shared" si="12"/>
        <v>0.47717989522864895</v>
      </c>
      <c r="U21" s="75"/>
    </row>
    <row r="22" spans="1:21" x14ac:dyDescent="0.2">
      <c r="A22" s="9">
        <v>2025</v>
      </c>
      <c r="B22" t="s">
        <v>12</v>
      </c>
      <c r="C22" t="s">
        <v>7</v>
      </c>
      <c r="D22">
        <v>-2.6080095000000001</v>
      </c>
      <c r="E22">
        <v>3.3290221</v>
      </c>
      <c r="F22">
        <v>-0.3796254</v>
      </c>
      <c r="G22">
        <v>0.20096410000000001</v>
      </c>
      <c r="H22">
        <v>0.40347749999999999</v>
      </c>
      <c r="I22" s="78">
        <v>0.53735999999999995</v>
      </c>
      <c r="J22" s="113"/>
      <c r="K22" s="79">
        <f>-2*LN(H22/L22) +2*M22</f>
        <v>14.209718264489801</v>
      </c>
      <c r="L22" s="75">
        <v>9</v>
      </c>
      <c r="M22" s="75">
        <v>4</v>
      </c>
      <c r="N22" s="75">
        <f>1/EXP(-0.5*K22)</f>
        <v>1217.8705139649633</v>
      </c>
      <c r="O22">
        <f>N22/SUM(N$22:N$24)</f>
        <v>2.4294972908603422E-12</v>
      </c>
      <c r="P22" s="1" t="s">
        <v>5</v>
      </c>
      <c r="Q22" s="10">
        <f>STDEV(D12:D19)</f>
        <v>1.256646770648318</v>
      </c>
      <c r="R22" s="10">
        <f t="shared" ref="R22:T22" si="13">STDEV(E12:E19)</f>
        <v>1.681341870375499</v>
      </c>
      <c r="S22" s="10">
        <f t="shared" si="13"/>
        <v>1.6703667149478729</v>
      </c>
      <c r="T22" s="10">
        <f t="shared" si="13"/>
        <v>7.0402085441807497E-2</v>
      </c>
      <c r="U22" s="75"/>
    </row>
    <row r="23" spans="1:21" x14ac:dyDescent="0.2">
      <c r="A23">
        <v>2025</v>
      </c>
      <c r="B23" t="s">
        <v>12</v>
      </c>
      <c r="C23" t="s">
        <v>29</v>
      </c>
      <c r="D23">
        <v>-2.7074066000000001</v>
      </c>
      <c r="E23">
        <v>3.5759523999999998</v>
      </c>
      <c r="F23">
        <v>-0.40506819999999999</v>
      </c>
      <c r="G23">
        <v>0.20163229999999999</v>
      </c>
      <c r="H23">
        <v>0.39478010000000002</v>
      </c>
      <c r="I23" s="75"/>
      <c r="J23" s="113"/>
      <c r="K23" s="79">
        <f>-2*LN(H23/L23) +2*M23</f>
        <v>14.253301910595816</v>
      </c>
      <c r="L23" s="75">
        <v>9</v>
      </c>
      <c r="M23" s="75">
        <v>4</v>
      </c>
      <c r="N23" s="75">
        <f>1/EXP(-0.5*K23)</f>
        <v>1244.7014180762858</v>
      </c>
      <c r="O23">
        <f t="shared" ref="O23:O24" si="14">N23/SUM(N$22:N$24)</f>
        <v>2.4830215433176664E-12</v>
      </c>
      <c r="P23" s="1" t="s">
        <v>26</v>
      </c>
      <c r="Q23" s="10">
        <f>SQRT(EXP(Q22^2)-1)</f>
        <v>1.9623671233124851</v>
      </c>
      <c r="R23" s="10">
        <f t="shared" ref="R23:T23" si="15">SQRT(EXP(R22^2)-1)</f>
        <v>3.986626187682722</v>
      </c>
      <c r="S23" s="10">
        <f t="shared" si="15"/>
        <v>3.9093547350317497</v>
      </c>
      <c r="T23" s="105">
        <f t="shared" si="15"/>
        <v>7.0489411756470111E-2</v>
      </c>
      <c r="U23" s="75"/>
    </row>
    <row r="24" spans="1:21" ht="17" thickBot="1" x14ac:dyDescent="0.25">
      <c r="A24" s="42">
        <v>2025</v>
      </c>
      <c r="B24" s="42" t="s">
        <v>12</v>
      </c>
      <c r="C24" s="42" t="s">
        <v>62</v>
      </c>
      <c r="D24" s="42">
        <v>-3.9555129</v>
      </c>
      <c r="E24" s="42">
        <v>2.4896416000000001</v>
      </c>
      <c r="F24" s="42">
        <v>-0.81031439999999999</v>
      </c>
      <c r="G24" s="42"/>
      <c r="H24" s="42">
        <v>1.2020429999999999E-13</v>
      </c>
      <c r="I24" s="78"/>
      <c r="J24" s="113"/>
      <c r="K24" s="79">
        <f>-2*LN(H24/L24) +2*M24</f>
        <v>67.696391776814139</v>
      </c>
      <c r="L24" s="75">
        <v>3</v>
      </c>
      <c r="M24" s="75">
        <v>3</v>
      </c>
      <c r="N24" s="75">
        <f>1/EXP(-0.5*K24)</f>
        <v>501284985392061.81</v>
      </c>
      <c r="O24">
        <f t="shared" si="14"/>
        <v>0.99999999999508749</v>
      </c>
      <c r="P24" s="1"/>
      <c r="Q24" s="4"/>
      <c r="R24" s="4"/>
      <c r="S24" s="4"/>
      <c r="T24" s="4"/>
      <c r="U24" s="75"/>
    </row>
    <row r="25" spans="1:21" ht="17" thickTop="1" x14ac:dyDescent="0.2">
      <c r="A25">
        <v>2025</v>
      </c>
      <c r="B25" t="s">
        <v>12</v>
      </c>
      <c r="C25" t="s">
        <v>66</v>
      </c>
      <c r="D25">
        <v>-4.1483329600000003</v>
      </c>
      <c r="E25">
        <v>2.7239504399999999</v>
      </c>
      <c r="F25">
        <v>-0.61560581999999997</v>
      </c>
      <c r="H25">
        <v>8.8637312999999993E-19</v>
      </c>
      <c r="I25" s="78"/>
      <c r="J25" s="111"/>
      <c r="K25" s="75"/>
      <c r="L25" s="75"/>
      <c r="M25" s="75"/>
      <c r="N25" s="75"/>
      <c r="P25" s="35"/>
      <c r="U25" s="75"/>
    </row>
    <row r="26" spans="1:21" x14ac:dyDescent="0.2">
      <c r="A26" s="9"/>
      <c r="I26" s="112"/>
      <c r="J26" s="111"/>
      <c r="K26" s="75"/>
      <c r="L26" s="75"/>
      <c r="M26" s="75"/>
      <c r="N26" s="75"/>
      <c r="P26" s="35"/>
      <c r="U26" s="75"/>
    </row>
    <row r="27" spans="1:21" x14ac:dyDescent="0.2">
      <c r="A27" s="9">
        <v>2025</v>
      </c>
      <c r="B27" t="s">
        <v>13</v>
      </c>
      <c r="C27" t="s">
        <v>7</v>
      </c>
      <c r="D27">
        <v>-0.83698461999999996</v>
      </c>
      <c r="E27">
        <v>3.1859193800000001</v>
      </c>
      <c r="F27">
        <v>6.9144940000000002E-2</v>
      </c>
      <c r="G27">
        <v>0.46365036999999998</v>
      </c>
      <c r="H27">
        <v>21.420729999999999</v>
      </c>
      <c r="I27" s="78">
        <v>0.57210000000000005</v>
      </c>
      <c r="J27" s="111"/>
      <c r="K27" s="79">
        <f>-2*LN(H27/L27) +2*M27</f>
        <v>6.2657308651971011</v>
      </c>
      <c r="L27" s="75">
        <v>9</v>
      </c>
      <c r="M27" s="75">
        <v>4</v>
      </c>
      <c r="N27" s="75">
        <f>1/EXP(-0.5*K27)</f>
        <v>22.939617384575506</v>
      </c>
      <c r="O27">
        <f>N27/SUM(N$27:N$29)</f>
        <v>6.8532468314476577E-13</v>
      </c>
      <c r="P27" s="35"/>
      <c r="U27" s="77"/>
    </row>
    <row r="28" spans="1:21" x14ac:dyDescent="0.2">
      <c r="A28">
        <v>2025</v>
      </c>
      <c r="B28" t="s">
        <v>13</v>
      </c>
      <c r="C28" t="s">
        <v>29</v>
      </c>
      <c r="D28">
        <v>-0.95448739999999999</v>
      </c>
      <c r="E28">
        <v>3.97036451</v>
      </c>
      <c r="F28">
        <v>3.7262820000000002E-2</v>
      </c>
      <c r="G28">
        <v>0.73280747999999996</v>
      </c>
      <c r="H28">
        <v>20.77608</v>
      </c>
      <c r="I28" s="112"/>
      <c r="J28" s="111"/>
      <c r="K28" s="79">
        <f>-2*LN(H28/L28) +2*M28</f>
        <v>6.3268445047726862</v>
      </c>
      <c r="L28" s="75">
        <v>9</v>
      </c>
      <c r="M28" s="75">
        <v>4</v>
      </c>
      <c r="N28" s="75">
        <f>1/EXP(-0.5*K28)</f>
        <v>23.651398642010339</v>
      </c>
      <c r="O28">
        <f t="shared" ref="O28:O29" si="16">N28/SUM(N$27:N$29)</f>
        <v>7.0658926034071781E-13</v>
      </c>
      <c r="P28" s="35"/>
      <c r="U28" s="77"/>
    </row>
    <row r="29" spans="1:21" ht="17" thickBot="1" x14ac:dyDescent="0.25">
      <c r="A29" s="42">
        <v>2025</v>
      </c>
      <c r="B29" s="42" t="s">
        <v>13</v>
      </c>
      <c r="C29" s="42" t="s">
        <v>62</v>
      </c>
      <c r="D29" s="42">
        <v>-2.2401933000000001</v>
      </c>
      <c r="E29" s="42">
        <v>2.2290665999999999</v>
      </c>
      <c r="F29" s="42">
        <v>-0.41681299999999999</v>
      </c>
      <c r="G29" s="42"/>
      <c r="H29" s="42">
        <v>4.8933850000000004E-12</v>
      </c>
      <c r="I29" s="112"/>
      <c r="J29" s="111"/>
      <c r="K29" s="79">
        <f>-2*LN(H29/L29) +2*M29</f>
        <v>62.283498223102065</v>
      </c>
      <c r="L29" s="75">
        <v>3</v>
      </c>
      <c r="M29" s="75">
        <v>4</v>
      </c>
      <c r="N29" s="75">
        <f>1/EXP(-0.5*K29)</f>
        <v>33472626842039.316</v>
      </c>
      <c r="O29">
        <f t="shared" si="16"/>
        <v>0.99999999999860811</v>
      </c>
      <c r="P29" s="35"/>
      <c r="U29" s="77"/>
    </row>
    <row r="30" spans="1:21" ht="17" thickTop="1" x14ac:dyDescent="0.2">
      <c r="A30">
        <v>2025</v>
      </c>
      <c r="B30" t="s">
        <v>13</v>
      </c>
      <c r="C30" t="s">
        <v>66</v>
      </c>
      <c r="D30">
        <v>-2.4450950900000001</v>
      </c>
      <c r="E30">
        <v>1.93314692</v>
      </c>
      <c r="F30">
        <v>-0.39289144999999998</v>
      </c>
      <c r="H30">
        <v>1.9801284E-11</v>
      </c>
      <c r="I30" s="112"/>
      <c r="J30" s="111"/>
      <c r="K30" s="75"/>
      <c r="L30" s="75"/>
      <c r="M30" s="75"/>
      <c r="N30" s="75"/>
      <c r="P30" s="35"/>
      <c r="U30" s="77"/>
    </row>
    <row r="31" spans="1:21" x14ac:dyDescent="0.2">
      <c r="A31" s="9"/>
      <c r="I31" s="112"/>
      <c r="J31" s="111"/>
      <c r="K31" s="75"/>
      <c r="L31" s="75"/>
      <c r="M31" s="75"/>
      <c r="N31" s="75"/>
      <c r="P31" s="35"/>
      <c r="U31" s="77"/>
    </row>
    <row r="32" spans="1:21" x14ac:dyDescent="0.2">
      <c r="A32">
        <v>2025</v>
      </c>
      <c r="B32" t="s">
        <v>22</v>
      </c>
      <c r="C32" t="s">
        <v>34</v>
      </c>
      <c r="D32">
        <v>-1.4480690000000001</v>
      </c>
      <c r="E32">
        <v>-1.237493</v>
      </c>
      <c r="F32">
        <v>5.7223160000000002</v>
      </c>
      <c r="H32">
        <v>8.5244959999999992</v>
      </c>
      <c r="I32" s="112"/>
      <c r="J32" s="111"/>
      <c r="K32" s="79">
        <f>-2*LN(H32) +2*M32</f>
        <v>1.7141121976253872</v>
      </c>
      <c r="L32" s="75">
        <v>3</v>
      </c>
      <c r="M32" s="75">
        <v>3</v>
      </c>
      <c r="N32" s="75">
        <f t="shared" ref="N32:N34" si="17">1/EXP(-0.5*K32)</f>
        <v>2.3562140123225666</v>
      </c>
      <c r="O32">
        <f>N32/SUM(N$32:$N$34)</f>
        <v>0.38785064965503041</v>
      </c>
      <c r="P32" s="35"/>
      <c r="U32" s="77"/>
    </row>
    <row r="33" spans="1:21" x14ac:dyDescent="0.2">
      <c r="A33">
        <v>2025</v>
      </c>
      <c r="B33" t="s">
        <v>22</v>
      </c>
      <c r="C33" t="s">
        <v>33</v>
      </c>
      <c r="D33">
        <v>-2.2182719999999998</v>
      </c>
      <c r="E33">
        <v>-1.9902192999999999</v>
      </c>
      <c r="F33">
        <v>5.2987820000000001</v>
      </c>
      <c r="H33">
        <v>9.982704</v>
      </c>
      <c r="I33" s="112"/>
      <c r="J33" s="111"/>
      <c r="K33" s="79">
        <f>-2*LN(H33) +2*M33</f>
        <v>1.3982920089819668</v>
      </c>
      <c r="L33" s="75">
        <v>3</v>
      </c>
      <c r="M33" s="75">
        <v>3</v>
      </c>
      <c r="N33" s="75">
        <f t="shared" si="17"/>
        <v>2.0120337058163464</v>
      </c>
      <c r="O33">
        <f>N33/SUM(N$32:$N$34)</f>
        <v>0.33119596770391141</v>
      </c>
      <c r="P33" s="35"/>
      <c r="Q33" s="35"/>
      <c r="R33" s="65"/>
      <c r="S33" s="65"/>
      <c r="T33" s="65"/>
      <c r="U33" s="77"/>
    </row>
    <row r="34" spans="1:21" ht="17" thickBot="1" x14ac:dyDescent="0.25">
      <c r="A34" s="42">
        <v>2025</v>
      </c>
      <c r="B34" s="42" t="s">
        <v>22</v>
      </c>
      <c r="C34" s="42" t="s">
        <v>39</v>
      </c>
      <c r="D34" s="42">
        <v>-3.4450949999999998</v>
      </c>
      <c r="E34" s="42">
        <v>-0.64815409999999996</v>
      </c>
      <c r="F34" s="42">
        <v>-2.0420379999999998</v>
      </c>
      <c r="G34" s="42"/>
      <c r="H34" s="42">
        <v>11.767899999999999</v>
      </c>
      <c r="I34" s="112"/>
      <c r="J34" s="111"/>
      <c r="K34" s="79">
        <f>-2*LN(H34) +2*M34</f>
        <v>1.0692490287152694</v>
      </c>
      <c r="L34" s="75">
        <v>3</v>
      </c>
      <c r="M34" s="75">
        <v>3</v>
      </c>
      <c r="N34" s="75">
        <f t="shared" si="17"/>
        <v>1.7068072403052086</v>
      </c>
      <c r="O34">
        <f>N34/SUM(N$32:$N$34)</f>
        <v>0.28095338264105807</v>
      </c>
      <c r="P34" s="35"/>
      <c r="Q34" s="35"/>
      <c r="U34" s="75"/>
    </row>
    <row r="35" spans="1:21" ht="17" thickTop="1" x14ac:dyDescent="0.2">
      <c r="A35">
        <v>2025</v>
      </c>
      <c r="B35" t="s">
        <v>22</v>
      </c>
      <c r="C35" t="s">
        <v>66</v>
      </c>
      <c r="D35">
        <v>-1.4994354000000001</v>
      </c>
      <c r="E35">
        <v>-1.0753760999999999</v>
      </c>
      <c r="F35">
        <v>3.4599215999999999</v>
      </c>
      <c r="H35" s="2">
        <v>3.7777944999999998E-9</v>
      </c>
      <c r="I35" s="111"/>
      <c r="J35" s="111"/>
      <c r="K35" s="79"/>
      <c r="L35" s="75"/>
      <c r="M35" s="75"/>
      <c r="N35" s="75"/>
      <c r="P35" s="35"/>
      <c r="Q35" s="35"/>
      <c r="U35" s="75"/>
    </row>
    <row r="36" spans="1:21" x14ac:dyDescent="0.2">
      <c r="I36" s="111"/>
      <c r="J36" s="111"/>
      <c r="K36" s="79"/>
      <c r="L36" s="75"/>
      <c r="M36" s="75"/>
      <c r="N36" s="75"/>
      <c r="P36" s="35"/>
      <c r="Q36" s="35"/>
      <c r="U36" s="75"/>
    </row>
    <row r="37" spans="1:21" x14ac:dyDescent="0.2">
      <c r="A37">
        <v>2025</v>
      </c>
      <c r="B37" t="s">
        <v>23</v>
      </c>
      <c r="C37" t="s">
        <v>34</v>
      </c>
      <c r="D37">
        <v>-0.89572750000000001</v>
      </c>
      <c r="E37">
        <v>5.0289149999999996</v>
      </c>
      <c r="F37">
        <v>-0.20041421000000001</v>
      </c>
      <c r="H37">
        <v>8.5190070000000002</v>
      </c>
      <c r="I37" s="111"/>
      <c r="J37" s="111"/>
      <c r="K37" s="79">
        <f>-2*LN(H37) +2*M37</f>
        <v>1.7154004304938946</v>
      </c>
      <c r="L37" s="75">
        <v>3</v>
      </c>
      <c r="M37" s="75">
        <v>3</v>
      </c>
      <c r="N37" s="75">
        <f t="shared" ref="N37:N39" si="18">1/EXP(-0.5*K37)</f>
        <v>2.3577321773755635</v>
      </c>
      <c r="O37">
        <f>N37/SUM(N$37:$N$39)</f>
        <v>0.38524017596438964</v>
      </c>
      <c r="P37" s="35"/>
      <c r="Q37" s="35"/>
      <c r="U37" s="75"/>
    </row>
    <row r="38" spans="1:21" x14ac:dyDescent="0.2">
      <c r="A38" s="9">
        <v>2025</v>
      </c>
      <c r="B38" t="s">
        <v>23</v>
      </c>
      <c r="C38" t="s">
        <v>33</v>
      </c>
      <c r="D38">
        <v>-0.80904489999999996</v>
      </c>
      <c r="E38">
        <v>-1.9282140000000001</v>
      </c>
      <c r="F38">
        <v>1.6225399599999999</v>
      </c>
      <c r="H38">
        <v>11.027990000000001</v>
      </c>
      <c r="I38" s="111"/>
      <c r="J38" s="111"/>
      <c r="K38" s="79">
        <f>-2*LN(H38) +2*M38</f>
        <v>1.199126827243191</v>
      </c>
      <c r="L38" s="75">
        <v>3</v>
      </c>
      <c r="M38" s="75">
        <v>3</v>
      </c>
      <c r="N38" s="75">
        <f t="shared" si="18"/>
        <v>1.8213234617720606</v>
      </c>
      <c r="O38">
        <f>N38/SUM(N$37:$N$39)</f>
        <v>0.29759400903717426</v>
      </c>
      <c r="T38" s="75"/>
      <c r="U38" s="75"/>
    </row>
    <row r="39" spans="1:21" ht="17" thickBot="1" x14ac:dyDescent="0.25">
      <c r="A39" s="41">
        <v>2025</v>
      </c>
      <c r="B39" s="42" t="s">
        <v>23</v>
      </c>
      <c r="C39" s="42" t="s">
        <v>39</v>
      </c>
      <c r="D39" s="42">
        <v>-2.5695112999999998</v>
      </c>
      <c r="E39" s="42">
        <v>-2.1404960000000002</v>
      </c>
      <c r="F39" s="42">
        <v>1.069636E-2</v>
      </c>
      <c r="G39" s="42"/>
      <c r="H39" s="42">
        <v>10.34747</v>
      </c>
      <c r="I39" s="111"/>
      <c r="J39" s="111"/>
      <c r="K39" s="79">
        <f>-2*LN(H39) +2*M39</f>
        <v>1.3265159092289585</v>
      </c>
      <c r="L39" s="75">
        <v>3</v>
      </c>
      <c r="M39" s="75">
        <v>3</v>
      </c>
      <c r="N39" s="75">
        <f t="shared" si="18"/>
        <v>1.9411060793785988</v>
      </c>
      <c r="O39">
        <f>N39/SUM(N$37:$N$39)</f>
        <v>0.3171658149984361</v>
      </c>
      <c r="T39" s="75"/>
      <c r="U39" s="75"/>
    </row>
    <row r="40" spans="1:21" ht="17" thickTop="1" x14ac:dyDescent="0.2">
      <c r="A40" s="9">
        <v>2025</v>
      </c>
      <c r="B40" t="s">
        <v>23</v>
      </c>
      <c r="C40" t="s">
        <v>66</v>
      </c>
      <c r="D40">
        <v>-1.11485513</v>
      </c>
      <c r="E40">
        <v>-0.81539207999999996</v>
      </c>
      <c r="F40">
        <v>0.65004488000000005</v>
      </c>
      <c r="H40" s="2">
        <v>1.7925275E-17</v>
      </c>
      <c r="I40" s="111"/>
      <c r="J40" s="111"/>
      <c r="K40" s="79"/>
      <c r="L40" s="75"/>
      <c r="M40" s="75"/>
      <c r="N40" s="75"/>
      <c r="T40" s="75"/>
      <c r="U40" s="75"/>
    </row>
    <row r="41" spans="1:21" x14ac:dyDescent="0.2">
      <c r="I41" s="111"/>
      <c r="J41" s="111"/>
      <c r="K41" s="79"/>
      <c r="L41" s="75"/>
      <c r="M41" s="75"/>
      <c r="N41" s="75"/>
      <c r="T41" s="75"/>
      <c r="U41" s="75"/>
    </row>
    <row r="42" spans="1:21" x14ac:dyDescent="0.2">
      <c r="A42">
        <v>2025</v>
      </c>
      <c r="B42" t="s">
        <v>32</v>
      </c>
      <c r="C42" t="s">
        <v>34</v>
      </c>
      <c r="D42">
        <v>-0.88656259999999998</v>
      </c>
      <c r="E42">
        <v>-1.2166623999999999</v>
      </c>
      <c r="F42">
        <v>5.3050790000000001</v>
      </c>
      <c r="H42">
        <v>8.5206429999999997</v>
      </c>
      <c r="I42" s="111"/>
      <c r="J42" s="111"/>
      <c r="K42" s="79">
        <f>-2*LN(H42) +2*M42</f>
        <v>1.7150163850457716</v>
      </c>
      <c r="L42" s="75">
        <v>3</v>
      </c>
      <c r="M42" s="75">
        <v>3</v>
      </c>
      <c r="N42" s="75">
        <f>1/EXP(-0.5*K42)</f>
        <v>2.3572794826854815</v>
      </c>
      <c r="O42">
        <f>N42/SUM(N$42:N$44)</f>
        <v>0.40655445212801317</v>
      </c>
      <c r="T42" s="79"/>
      <c r="U42" s="75"/>
    </row>
    <row r="43" spans="1:21" x14ac:dyDescent="0.2">
      <c r="A43">
        <v>2025</v>
      </c>
      <c r="B43" t="s">
        <v>32</v>
      </c>
      <c r="C43" t="s">
        <v>33</v>
      </c>
      <c r="D43">
        <v>-2.9870332999999998</v>
      </c>
      <c r="E43">
        <v>-5.1476981000000004</v>
      </c>
      <c r="F43">
        <v>0.94348900000000002</v>
      </c>
      <c r="H43">
        <v>12.70275</v>
      </c>
      <c r="I43" s="111"/>
      <c r="J43" s="111"/>
      <c r="K43" s="79">
        <f>-2*LN(H43) +2*M43</f>
        <v>0.91636298908559333</v>
      </c>
      <c r="L43" s="75">
        <v>3</v>
      </c>
      <c r="M43" s="75">
        <v>3</v>
      </c>
      <c r="N43" s="75">
        <f t="shared" ref="N43:N44" si="19">1/EXP(-0.5*K43)</f>
        <v>1.5811959554574928</v>
      </c>
      <c r="O43">
        <f>N43/SUM(N$42:N$44)</f>
        <v>0.27270515019530339</v>
      </c>
      <c r="T43" s="75"/>
      <c r="U43" s="75"/>
    </row>
    <row r="44" spans="1:21" ht="17" thickBot="1" x14ac:dyDescent="0.25">
      <c r="A44" s="42">
        <v>2025</v>
      </c>
      <c r="B44" s="42" t="s">
        <v>32</v>
      </c>
      <c r="C44" s="42" t="s">
        <v>39</v>
      </c>
      <c r="D44" s="42">
        <v>-2.7781232999999999</v>
      </c>
      <c r="E44" s="42">
        <v>0.19534019999999999</v>
      </c>
      <c r="F44" s="42">
        <v>-1.4998370000000001</v>
      </c>
      <c r="G44" s="42"/>
      <c r="H44" s="42">
        <v>10.80034</v>
      </c>
      <c r="I44" s="50"/>
      <c r="J44" s="50"/>
      <c r="K44" s="4">
        <f>-2*LN(H44) +2*M44</f>
        <v>1.2408447697677518</v>
      </c>
      <c r="L44">
        <v>3</v>
      </c>
      <c r="M44">
        <v>3</v>
      </c>
      <c r="N44">
        <f t="shared" si="19"/>
        <v>1.8597133907995183</v>
      </c>
      <c r="O44">
        <f>N44/SUM(N$42:N$44)</f>
        <v>0.32074039767668339</v>
      </c>
      <c r="Q44" t="s">
        <v>0</v>
      </c>
      <c r="R44" t="s">
        <v>1</v>
      </c>
      <c r="S44" t="s">
        <v>47</v>
      </c>
      <c r="T44" s="75"/>
      <c r="U44" s="75"/>
    </row>
    <row r="45" spans="1:21" ht="17" thickTop="1" x14ac:dyDescent="0.2">
      <c r="A45" s="75">
        <v>2025</v>
      </c>
      <c r="B45" t="s">
        <v>32</v>
      </c>
      <c r="C45" t="s">
        <v>66</v>
      </c>
      <c r="D45">
        <v>-0.90091083999999999</v>
      </c>
      <c r="E45">
        <v>-0.88125692</v>
      </c>
      <c r="F45">
        <v>0.58425804999999997</v>
      </c>
      <c r="H45" s="100">
        <v>1.2567982000000001E-16</v>
      </c>
      <c r="I45" s="50"/>
      <c r="J45" s="50"/>
      <c r="Q45" s="80">
        <f>$O22*D22+$O23*D23+$O24*D24</f>
        <v>-3.9555128999936273</v>
      </c>
      <c r="R45" s="21">
        <f>$O22*E22+$O23*E23+$O24*E24</f>
        <v>2.4896416000047368</v>
      </c>
      <c r="S45" s="81">
        <f>$O22*F22+$O23*F23+$O24*F24</f>
        <v>-0.81031439999794741</v>
      </c>
      <c r="T45" s="75"/>
      <c r="U45" s="75"/>
    </row>
    <row r="46" spans="1:21" x14ac:dyDescent="0.2">
      <c r="A46" s="75"/>
      <c r="D46" s="4"/>
      <c r="F46" s="53"/>
      <c r="G46" s="4"/>
      <c r="Q46" s="22" t="s">
        <v>35</v>
      </c>
      <c r="R46" s="82"/>
      <c r="S46" s="83"/>
      <c r="T46" s="75"/>
      <c r="U46" s="75"/>
    </row>
    <row r="47" spans="1:21" ht="17" thickBot="1" x14ac:dyDescent="0.25">
      <c r="A47" s="9">
        <v>2025</v>
      </c>
      <c r="C47" t="s">
        <v>82</v>
      </c>
      <c r="G47" s="4"/>
      <c r="Q47" s="22">
        <f>$O27*D27+$O28*D28+$O29*D29</f>
        <v>-2.24019329999813</v>
      </c>
      <c r="R47" s="82">
        <f>$O27*E27+$O28*E28+$O29*E29</f>
        <v>2.2290666000018864</v>
      </c>
      <c r="S47" s="83">
        <f>$O27*F27+$O28*F28+$O29*F29</f>
        <v>-0.41681299999934612</v>
      </c>
      <c r="T47" s="79"/>
      <c r="U47" s="75"/>
    </row>
    <row r="48" spans="1:21" x14ac:dyDescent="0.2">
      <c r="A48" s="9">
        <v>2025</v>
      </c>
      <c r="C48" s="27" t="s">
        <v>21</v>
      </c>
      <c r="D48" s="28">
        <v>-3.9555128999936273</v>
      </c>
      <c r="E48" s="28">
        <v>2.4896416000047368</v>
      </c>
      <c r="F48" s="28">
        <v>-0.81031439999794741</v>
      </c>
      <c r="G48" s="18"/>
      <c r="H48" s="30">
        <f t="shared" ref="H48:J52" si="20">EXP(D48)</f>
        <v>1.9148844588236701E-2</v>
      </c>
      <c r="I48" s="30">
        <f t="shared" si="20"/>
        <v>12.056954133686562</v>
      </c>
      <c r="J48" s="89">
        <f t="shared" si="20"/>
        <v>0.44471822483205214</v>
      </c>
      <c r="Q48" s="22" t="s">
        <v>44</v>
      </c>
      <c r="R48" s="82"/>
      <c r="S48" s="83"/>
      <c r="T48" s="75"/>
      <c r="U48" s="75"/>
    </row>
    <row r="49" spans="1:21" x14ac:dyDescent="0.2">
      <c r="A49" s="9">
        <v>2025</v>
      </c>
      <c r="C49" s="19" t="s">
        <v>22</v>
      </c>
      <c r="D49" s="90">
        <v>-2.264228337835597</v>
      </c>
      <c r="E49" s="90">
        <v>-1.3212161578677244</v>
      </c>
      <c r="F49" s="90">
        <v>3.4006217266918615</v>
      </c>
      <c r="G49" s="91"/>
      <c r="H49" s="92">
        <f t="shared" si="20"/>
        <v>0.10391018717137961</v>
      </c>
      <c r="I49" s="92">
        <f t="shared" si="20"/>
        <v>0.2668106207384503</v>
      </c>
      <c r="J49" s="93">
        <f t="shared" si="20"/>
        <v>29.982735320617195</v>
      </c>
      <c r="Q49" s="22">
        <f>$O32*D32+$O33*D33+$O34*D34</f>
        <v>-2.264228337835597</v>
      </c>
      <c r="R49" s="82">
        <f>$O32*E32+$O33*E33+$O34*E34</f>
        <v>-1.3212161578677244</v>
      </c>
      <c r="S49" s="83">
        <f>$O32*F32+$O33*F33+$O34*F34</f>
        <v>3.4006217266918615</v>
      </c>
      <c r="T49" s="75"/>
      <c r="U49" s="75"/>
    </row>
    <row r="50" spans="1:21" x14ac:dyDescent="0.2">
      <c r="A50" s="9">
        <v>2025</v>
      </c>
      <c r="C50" s="19" t="s">
        <v>23</v>
      </c>
      <c r="D50" s="94">
        <v>-1.4007982806104136</v>
      </c>
      <c r="E50" s="94">
        <v>0.68462300662745978</v>
      </c>
      <c r="F50" s="94">
        <v>0.4090430857301689</v>
      </c>
      <c r="G50" s="75"/>
      <c r="H50" s="92">
        <f t="shared" si="20"/>
        <v>0.24640018891799761</v>
      </c>
      <c r="I50" s="92">
        <f t="shared" si="20"/>
        <v>1.9830241076556143</v>
      </c>
      <c r="J50" s="93">
        <f t="shared" si="20"/>
        <v>1.5053765793374041</v>
      </c>
      <c r="Q50" s="22" t="s">
        <v>45</v>
      </c>
      <c r="R50" s="85"/>
      <c r="S50" s="86"/>
      <c r="T50" s="75"/>
      <c r="U50" s="75"/>
    </row>
    <row r="51" spans="1:21" x14ac:dyDescent="0.2">
      <c r="A51" s="9">
        <v>2025</v>
      </c>
      <c r="C51" s="19" t="s">
        <v>24</v>
      </c>
      <c r="D51" s="90">
        <v>-2.0660717088719194</v>
      </c>
      <c r="E51" s="90">
        <v>-1.8357898055470887</v>
      </c>
      <c r="F51" s="90">
        <v>1.9330394799632411</v>
      </c>
      <c r="G51" s="75"/>
      <c r="H51" s="92">
        <f t="shared" si="20"/>
        <v>0.1266824510840634</v>
      </c>
      <c r="I51" s="92">
        <f t="shared" si="20"/>
        <v>0.1594874879088044</v>
      </c>
      <c r="J51" s="93">
        <f t="shared" si="20"/>
        <v>6.910482626342751</v>
      </c>
      <c r="Q51" s="22">
        <f>$O37*D37+ $O38*D38+$O39*D39</f>
        <v>-1.4007982806104136</v>
      </c>
      <c r="R51" s="82">
        <f t="shared" ref="R51:S51" si="21">$O37*E37+ $O38*E38+$O39*E39</f>
        <v>0.68462300662745978</v>
      </c>
      <c r="S51" s="83">
        <f t="shared" si="21"/>
        <v>0.4090430857301689</v>
      </c>
      <c r="T51" s="75"/>
      <c r="U51" s="75"/>
    </row>
    <row r="52" spans="1:21" x14ac:dyDescent="0.2">
      <c r="A52" s="9">
        <v>2025</v>
      </c>
      <c r="C52" s="19" t="s">
        <v>25</v>
      </c>
      <c r="D52" s="90">
        <v>-2.24019329999813</v>
      </c>
      <c r="E52" s="90">
        <v>2.2290666000018864</v>
      </c>
      <c r="F52" s="90">
        <v>-0.41681299999934612</v>
      </c>
      <c r="G52" s="75"/>
      <c r="H52" s="92">
        <f t="shared" si="20"/>
        <v>0.10643792793933236</v>
      </c>
      <c r="I52" s="92">
        <f t="shared" si="20"/>
        <v>9.2911896344293723</v>
      </c>
      <c r="J52" s="93">
        <f t="shared" si="20"/>
        <v>0.65914416837995082</v>
      </c>
      <c r="Q52" s="22" t="s">
        <v>46</v>
      </c>
      <c r="R52" s="85"/>
      <c r="S52" s="86"/>
      <c r="T52" s="75"/>
      <c r="U52" s="75"/>
    </row>
    <row r="53" spans="1:21" ht="17" thickBot="1" x14ac:dyDescent="0.25">
      <c r="A53" s="9">
        <v>2025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-2.0660717088719194</v>
      </c>
      <c r="R53" s="23">
        <f>$O42*E42+$O43*E43+$O44*E44</f>
        <v>-1.8357898055470887</v>
      </c>
      <c r="S53" s="88">
        <f>$O42*F42+$O43*F43+$O44*F44</f>
        <v>1.9330394799632411</v>
      </c>
      <c r="T53" s="79"/>
      <c r="U53" s="75"/>
    </row>
    <row r="54" spans="1:21" x14ac:dyDescent="0.2">
      <c r="A54" s="9">
        <v>2025</v>
      </c>
      <c r="C54" s="19" t="s">
        <v>4</v>
      </c>
      <c r="D54" s="90">
        <f>AVERAGE(D48:D52)</f>
        <v>-2.3853609054619369</v>
      </c>
      <c r="E54" s="90">
        <f t="shared" ref="E54:F54" si="22">AVERAGE(E48:E52)</f>
        <v>0.44926504864385397</v>
      </c>
      <c r="F54" s="90">
        <f t="shared" si="22"/>
        <v>0.9031153784775956</v>
      </c>
      <c r="G54" s="75" t="s">
        <v>40</v>
      </c>
      <c r="H54" s="92">
        <f>AVERAGE(H48:H52)</f>
        <v>0.12051591994020194</v>
      </c>
      <c r="I54" s="92">
        <f t="shared" ref="I54:J54" si="23">AVERAGE(I48:I52)</f>
        <v>4.7514931968837608</v>
      </c>
      <c r="J54" s="93">
        <f t="shared" si="23"/>
        <v>7.9004913839018709</v>
      </c>
      <c r="T54" s="75"/>
      <c r="U54" s="75"/>
    </row>
    <row r="55" spans="1:21" x14ac:dyDescent="0.2">
      <c r="A55" s="9">
        <v>2025</v>
      </c>
      <c r="C55" s="19" t="s">
        <v>5</v>
      </c>
      <c r="D55" s="90">
        <f>STDEV(D48:D52)</f>
        <v>0.94504406932445795</v>
      </c>
      <c r="E55" s="90">
        <f t="shared" ref="E55:F55" si="24">STDEV(E48:E52)</f>
        <v>1.9838285454657041</v>
      </c>
      <c r="F55" s="90">
        <f t="shared" si="24"/>
        <v>1.7478874087543359</v>
      </c>
      <c r="G55" s="75" t="s">
        <v>41</v>
      </c>
      <c r="H55" s="92">
        <f>STDEV(H48:H52)</f>
        <v>8.1599784723060551E-2</v>
      </c>
      <c r="I55" s="92">
        <f t="shared" ref="I55:J55" si="25">STDEV(I48:I52)</f>
        <v>5.541703677170668</v>
      </c>
      <c r="J55" s="93">
        <f t="shared" si="25"/>
        <v>12.624666043894557</v>
      </c>
      <c r="L55" s="75"/>
      <c r="M55" s="75"/>
      <c r="N55" s="75"/>
      <c r="O55" s="75"/>
      <c r="P55" s="75"/>
      <c r="Q55" s="75"/>
      <c r="R55" s="75"/>
      <c r="S55" s="75"/>
      <c r="T55" s="75"/>
      <c r="U55" s="75"/>
    </row>
    <row r="56" spans="1:21" ht="17" thickBot="1" x14ac:dyDescent="0.25">
      <c r="A56" s="75">
        <v>2025</v>
      </c>
      <c r="B56" s="75"/>
      <c r="C56" s="20" t="s">
        <v>26</v>
      </c>
      <c r="D56" s="17">
        <f>SQRT(EXP(D55^2)-1)</f>
        <v>1.2011288537608009</v>
      </c>
      <c r="E56" s="17">
        <f t="shared" ref="E56:F56" si="26">SQRT(EXP(E55^2)-1)</f>
        <v>7.0846038967591767</v>
      </c>
      <c r="F56" s="17">
        <f t="shared" si="26"/>
        <v>4.4970577426836753</v>
      </c>
      <c r="G56" s="13" t="s">
        <v>26</v>
      </c>
      <c r="H56" s="33">
        <f>H55/H54</f>
        <v>0.67708718286803149</v>
      </c>
      <c r="I56" s="33">
        <f t="shared" ref="I56:J56" si="27">I55/I54</f>
        <v>1.1663078210456372</v>
      </c>
      <c r="J56" s="98">
        <f t="shared" si="27"/>
        <v>1.5979595990217415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8" spans="1:21" ht="17" thickBot="1" x14ac:dyDescent="0.25"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1" x14ac:dyDescent="0.2">
      <c r="C59" s="27" t="s">
        <v>21</v>
      </c>
      <c r="D59" s="28">
        <v>-4.1483329600000003</v>
      </c>
      <c r="E59" s="28">
        <v>2.7239504399999999</v>
      </c>
      <c r="F59" s="28">
        <v>-0.61560581999999997</v>
      </c>
      <c r="G59" s="101">
        <f>H25</f>
        <v>8.8637312999999993E-19</v>
      </c>
      <c r="H59" s="30">
        <f t="shared" ref="H59:J63" si="28">EXP(D59)</f>
        <v>1.5790718314721515E-2</v>
      </c>
      <c r="I59" s="30">
        <f t="shared" si="28"/>
        <v>15.240409805170207</v>
      </c>
      <c r="J59" s="89">
        <f t="shared" si="28"/>
        <v>0.54031346343452391</v>
      </c>
      <c r="N59" s="63">
        <v>74.885000000000005</v>
      </c>
      <c r="O59" s="55">
        <v>1278.5070000000001</v>
      </c>
      <c r="P59">
        <v>8.8000000000000005E-3</v>
      </c>
      <c r="Q59" s="38">
        <f>(O59/701.7-P59*24)*701.7</f>
        <v>1130.3079599999999</v>
      </c>
    </row>
    <row r="60" spans="1:21" x14ac:dyDescent="0.2">
      <c r="C60" s="19" t="s">
        <v>22</v>
      </c>
      <c r="D60" s="90">
        <v>-1.4994354000000001</v>
      </c>
      <c r="E60" s="90">
        <v>-1.0753760999999999</v>
      </c>
      <c r="F60" s="90">
        <v>3.4599215999999999</v>
      </c>
      <c r="G60" s="102">
        <f>H35</f>
        <v>3.7777944999999998E-9</v>
      </c>
      <c r="H60" s="92">
        <f t="shared" si="28"/>
        <v>0.22325617500749681</v>
      </c>
      <c r="I60" s="92">
        <f t="shared" si="28"/>
        <v>0.34116941735068934</v>
      </c>
      <c r="J60" s="93">
        <f t="shared" si="28"/>
        <v>31.814482161488861</v>
      </c>
      <c r="N60" s="25">
        <v>70.123000000000005</v>
      </c>
      <c r="O60" s="56">
        <v>9694.1919999999991</v>
      </c>
      <c r="P60">
        <v>1.17E-2</v>
      </c>
      <c r="Q60" s="39">
        <f t="shared" ref="Q60:Q63" si="29">(O60/701.7-P60*24)*701.7</f>
        <v>9497.1546399999988</v>
      </c>
    </row>
    <row r="61" spans="1:21" x14ac:dyDescent="0.2">
      <c r="C61" s="19" t="s">
        <v>23</v>
      </c>
      <c r="D61" s="94">
        <v>-1.11485513</v>
      </c>
      <c r="E61" s="94">
        <v>-0.81539207999999996</v>
      </c>
      <c r="F61" s="94">
        <v>0.65004488000000005</v>
      </c>
      <c r="G61" s="100">
        <f>H40</f>
        <v>1.7925275E-17</v>
      </c>
      <c r="H61" s="92">
        <f t="shared" si="28"/>
        <v>0.32796278742723983</v>
      </c>
      <c r="I61" s="92">
        <f t="shared" si="28"/>
        <v>0.44246581135218055</v>
      </c>
      <c r="J61" s="93">
        <f t="shared" si="28"/>
        <v>1.9156268004154862</v>
      </c>
      <c r="N61" s="25">
        <v>57.122999999999998</v>
      </c>
      <c r="O61" s="56">
        <v>14365.212</v>
      </c>
      <c r="P61">
        <v>1.4E-2</v>
      </c>
      <c r="Q61" s="39">
        <f t="shared" si="29"/>
        <v>14129.4408</v>
      </c>
    </row>
    <row r="62" spans="1:21" x14ac:dyDescent="0.2">
      <c r="C62" s="19" t="s">
        <v>24</v>
      </c>
      <c r="D62" s="90">
        <v>-0.90091083999999999</v>
      </c>
      <c r="E62" s="90">
        <v>-0.88125692</v>
      </c>
      <c r="F62" s="90">
        <v>0.58425804999999997</v>
      </c>
      <c r="G62" s="100">
        <f>H45</f>
        <v>1.2567982000000001E-16</v>
      </c>
      <c r="H62" s="92">
        <f t="shared" si="28"/>
        <v>0.40619950843162084</v>
      </c>
      <c r="I62" s="92">
        <f t="shared" si="28"/>
        <v>0.41426189025395149</v>
      </c>
      <c r="J62" s="93">
        <f t="shared" si="28"/>
        <v>1.793659686018054</v>
      </c>
      <c r="N62" s="25">
        <v>48.408000000000001</v>
      </c>
      <c r="O62" s="56">
        <v>13344.465</v>
      </c>
      <c r="P62">
        <v>2.5600000000000001E-2</v>
      </c>
      <c r="Q62" s="39">
        <f t="shared" si="29"/>
        <v>12913.34052</v>
      </c>
    </row>
    <row r="63" spans="1:21" ht="17" thickBot="1" x14ac:dyDescent="0.25">
      <c r="C63" s="19" t="s">
        <v>25</v>
      </c>
      <c r="D63" s="90">
        <v>-2.4450950900000001</v>
      </c>
      <c r="E63" s="90">
        <v>1.93314692</v>
      </c>
      <c r="F63" s="90">
        <v>-0.39289144999999998</v>
      </c>
      <c r="G63" s="100">
        <f>H30</f>
        <v>1.9801284E-11</v>
      </c>
      <c r="H63" s="92">
        <f t="shared" si="28"/>
        <v>8.6717888505644436E-2</v>
      </c>
      <c r="I63" s="92">
        <f t="shared" si="28"/>
        <v>6.9112251287366746</v>
      </c>
      <c r="J63" s="93">
        <f t="shared" si="28"/>
        <v>0.67510202593379409</v>
      </c>
      <c r="N63" s="64">
        <v>52.848999999999997</v>
      </c>
      <c r="O63" s="57">
        <v>4124.2430000000004</v>
      </c>
      <c r="P63">
        <v>2.46E-2</v>
      </c>
      <c r="Q63" s="40">
        <f t="shared" si="29"/>
        <v>3709.9593200000004</v>
      </c>
    </row>
    <row r="64" spans="1:21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60.677599999999998</v>
      </c>
      <c r="O64" s="59">
        <f>AVERAGE(O59:O63)</f>
        <v>8561.3238000000019</v>
      </c>
      <c r="Q64" s="59">
        <f>AVERAGE(Q59:Q63)</f>
        <v>8276.0406480000001</v>
      </c>
    </row>
    <row r="65" spans="3:17" x14ac:dyDescent="0.2">
      <c r="C65" s="19" t="s">
        <v>4</v>
      </c>
      <c r="D65" s="90">
        <f>AVERAGE(D59:D63)</f>
        <v>-2.0217258840000003</v>
      </c>
      <c r="E65" s="90">
        <f t="shared" ref="E65:F65" si="30">AVERAGE(E59:E63)</f>
        <v>0.37701445199999994</v>
      </c>
      <c r="F65" s="90">
        <f t="shared" si="30"/>
        <v>0.73714545199999992</v>
      </c>
      <c r="G65" s="100">
        <f>GEOMEAN(G59:G63)</f>
        <v>1.0835673948450996E-14</v>
      </c>
      <c r="H65" s="92">
        <f>AVERAGE(H59:H63)</f>
        <v>0.21198541553734468</v>
      </c>
      <c r="I65" s="92">
        <f t="shared" ref="I65:J65" si="31">AVERAGE(I59:I63)</f>
        <v>4.6699064105727413</v>
      </c>
      <c r="J65" s="93">
        <f t="shared" si="31"/>
        <v>7.3478368274581438</v>
      </c>
      <c r="M65" t="s">
        <v>41</v>
      </c>
      <c r="N65" s="59">
        <f>STDEV(N59:N63)</f>
        <v>11.352654306372617</v>
      </c>
      <c r="O65" s="59">
        <f>STDEV(O59:O63)</f>
        <v>5713.4502470901634</v>
      </c>
      <c r="Q65" s="59">
        <f>STDEV(Q59:Q63)</f>
        <v>5682.6172923663635</v>
      </c>
    </row>
    <row r="66" spans="3:17" x14ac:dyDescent="0.2">
      <c r="C66" s="19" t="s">
        <v>5</v>
      </c>
      <c r="D66" s="90">
        <f>STDEV(D59:D63)</f>
        <v>1.3278862354581191</v>
      </c>
      <c r="E66" s="90">
        <f t="shared" ref="E66:F66" si="32">STDEV(E59:E63)</f>
        <v>1.8058360451895403</v>
      </c>
      <c r="F66" s="90">
        <f t="shared" si="32"/>
        <v>1.6241451923419692</v>
      </c>
      <c r="G66" s="75" t="s">
        <v>41</v>
      </c>
      <c r="H66" s="92">
        <f>STDEV(H59:H63)</f>
        <v>0.16238935251054962</v>
      </c>
      <c r="I66" s="92">
        <f t="shared" ref="I66:J66" si="33">STDEV(I59:I63)</f>
        <v>6.5474953201841863</v>
      </c>
      <c r="J66" s="93">
        <f t="shared" si="33"/>
        <v>13.691624150195322</v>
      </c>
      <c r="M66" t="s">
        <v>69</v>
      </c>
      <c r="N66" s="58">
        <f>N65/N64</f>
        <v>0.18709794564011459</v>
      </c>
      <c r="O66" s="58">
        <f>O65/O64</f>
        <v>0.66735593473174815</v>
      </c>
      <c r="Q66" s="58">
        <f>Q65/Q64</f>
        <v>0.68663477308314491</v>
      </c>
    </row>
    <row r="67" spans="3:17" ht="17" thickBot="1" x14ac:dyDescent="0.25">
      <c r="C67" s="20" t="s">
        <v>26</v>
      </c>
      <c r="D67" s="17">
        <f>SQRT(EXP(D66^2)-1)</f>
        <v>2.1980774106173153</v>
      </c>
      <c r="E67" s="17">
        <f t="shared" ref="E67:F67" si="34">SQRT(EXP(E66^2)-1)</f>
        <v>5.0076683617726907</v>
      </c>
      <c r="F67" s="17">
        <f t="shared" si="34"/>
        <v>3.6032033118579503</v>
      </c>
      <c r="G67" s="13" t="s">
        <v>26</v>
      </c>
      <c r="H67" s="33">
        <f>H66/H65</f>
        <v>0.7660402112990744</v>
      </c>
      <c r="I67" s="33">
        <f t="shared" ref="I67:J67" si="35">I66/I65</f>
        <v>1.4020613572384566</v>
      </c>
      <c r="J67" s="98">
        <f t="shared" si="35"/>
        <v>1.8633544091549596</v>
      </c>
    </row>
    <row r="68" spans="3:17" x14ac:dyDescent="0.2">
      <c r="M68" s="75"/>
      <c r="N68" s="75"/>
      <c r="O68" s="75"/>
      <c r="P68" s="75"/>
    </row>
    <row r="69" spans="3:17" x14ac:dyDescent="0.2">
      <c r="M69" s="75"/>
      <c r="N69" s="75"/>
      <c r="O69" s="75"/>
      <c r="P69" s="75"/>
    </row>
    <row r="70" spans="3:17" x14ac:dyDescent="0.2">
      <c r="M70" s="75"/>
      <c r="N70" s="75"/>
      <c r="O70" s="75"/>
      <c r="P70" s="75"/>
    </row>
    <row r="71" spans="3:17" x14ac:dyDescent="0.2">
      <c r="M71" s="75"/>
      <c r="N71" s="75"/>
      <c r="O71" s="75"/>
      <c r="P71" s="75"/>
    </row>
    <row r="72" spans="3:17" x14ac:dyDescent="0.2">
      <c r="M72" s="75"/>
      <c r="N72" s="75"/>
      <c r="O72" s="75"/>
      <c r="P72" s="75"/>
    </row>
    <row r="73" spans="3:17" x14ac:dyDescent="0.2">
      <c r="M73" s="75"/>
      <c r="N73" s="75"/>
      <c r="O73" s="75"/>
      <c r="P73" s="75"/>
    </row>
    <row r="74" spans="3:17" x14ac:dyDescent="0.2">
      <c r="M74" s="75"/>
      <c r="N74" s="75"/>
      <c r="O74" s="75"/>
      <c r="P74" s="75"/>
    </row>
    <row r="75" spans="3:17" x14ac:dyDescent="0.2">
      <c r="M75" s="75"/>
      <c r="N75" s="75"/>
      <c r="O75" s="75"/>
      <c r="P75" s="75"/>
    </row>
    <row r="76" spans="3:17" x14ac:dyDescent="0.2">
      <c r="M76" s="75"/>
      <c r="N76" s="75"/>
      <c r="O76" s="75"/>
      <c r="P76" s="75"/>
    </row>
    <row r="77" spans="3:17" x14ac:dyDescent="0.2">
      <c r="M77" s="75"/>
      <c r="N77" s="75"/>
      <c r="O77" s="75"/>
      <c r="P77" s="7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98-3CAC-7842-846B-859D8660BB40}">
  <sheetPr codeName="Sheet17">
    <tabColor theme="4" tint="-0.249977111117893"/>
  </sheetPr>
  <dimension ref="A1:AA78"/>
  <sheetViews>
    <sheetView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2" ht="17" thickBot="1" x14ac:dyDescent="0.25">
      <c r="B1" t="s">
        <v>10</v>
      </c>
      <c r="C1" t="s">
        <v>9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15</v>
      </c>
      <c r="J1" t="s">
        <v>8</v>
      </c>
      <c r="K1" t="s">
        <v>42</v>
      </c>
      <c r="L1" t="s">
        <v>36</v>
      </c>
      <c r="M1" t="s">
        <v>37</v>
      </c>
      <c r="N1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t="s">
        <v>6</v>
      </c>
      <c r="U1" s="75"/>
      <c r="V1" s="75"/>
    </row>
    <row r="2" spans="1:22" x14ac:dyDescent="0.2">
      <c r="A2">
        <v>2030</v>
      </c>
      <c r="B2" t="s">
        <v>11</v>
      </c>
      <c r="C2" t="s">
        <v>54</v>
      </c>
      <c r="D2" s="65">
        <v>-0.80430000000000001</v>
      </c>
      <c r="E2" s="65">
        <v>2.7019000000000002</v>
      </c>
      <c r="F2" s="65">
        <v>3.4110999999999998</v>
      </c>
      <c r="H2">
        <v>4.8449910000000003</v>
      </c>
      <c r="K2" s="4">
        <f t="shared" ref="K2:K9" si="0">-2*LN(H2/L2) +2*M2</f>
        <v>7.8139225240642709</v>
      </c>
      <c r="L2">
        <v>12</v>
      </c>
      <c r="M2">
        <v>3</v>
      </c>
      <c r="N2">
        <f t="shared" ref="N2:N5" si="1">1/EXP(-0.5*K2)</f>
        <v>49.747552281986081</v>
      </c>
      <c r="O2">
        <f>N2/SUM(N$2:N$9)</f>
        <v>0.10648617638089776</v>
      </c>
      <c r="P2" s="38">
        <f>N2/(SUM(N$2:N$5))</f>
        <v>0.20167810737650912</v>
      </c>
      <c r="Q2" s="4">
        <f>$O2*D2+$O3*D3+$O4*D4+$O5*D5+$O6*D6+$O7*D7+$O8*D8+$O9*D9</f>
        <v>-0.30503807445057485</v>
      </c>
      <c r="R2" s="4">
        <f t="shared" ref="R2:S2" si="2">$O2*E2+$O3*E3+$O4*E4+$O5*E5+$O6*E6+$O7*E7+$O8*E8+$O9*E9</f>
        <v>2.4994790875613262</v>
      </c>
      <c r="S2" s="4">
        <f t="shared" si="2"/>
        <v>2.8172333090951387</v>
      </c>
      <c r="T2" s="4">
        <v>0.5</v>
      </c>
      <c r="U2" s="79"/>
      <c r="V2" s="75"/>
    </row>
    <row r="3" spans="1:22" x14ac:dyDescent="0.2">
      <c r="A3">
        <v>2030</v>
      </c>
      <c r="B3" t="s">
        <v>11</v>
      </c>
      <c r="C3" t="s">
        <v>55</v>
      </c>
      <c r="D3" s="65">
        <v>2.4077000000000002</v>
      </c>
      <c r="E3" s="65">
        <v>6.2058999999999997</v>
      </c>
      <c r="F3" s="65">
        <v>4.9249000000000001</v>
      </c>
      <c r="H3" s="65">
        <v>2.934024</v>
      </c>
      <c r="K3" s="4">
        <f t="shared" si="0"/>
        <v>8.8170635802831328</v>
      </c>
      <c r="L3">
        <v>12</v>
      </c>
      <c r="M3">
        <v>3</v>
      </c>
      <c r="N3">
        <f t="shared" si="1"/>
        <v>82.148763295137371</v>
      </c>
      <c r="O3">
        <f t="shared" ref="O3:O9" si="3">N3/SUM(N$2:N$9)</f>
        <v>0.17584197204585322</v>
      </c>
      <c r="P3" s="39">
        <f t="shared" ref="P3:P4" si="4">N3/(SUM(N$2:N$5))</f>
        <v>0.3330336136092345</v>
      </c>
      <c r="U3" s="75"/>
      <c r="V3" s="75"/>
    </row>
    <row r="4" spans="1:22" x14ac:dyDescent="0.2">
      <c r="A4">
        <v>2030</v>
      </c>
      <c r="B4" t="s">
        <v>11</v>
      </c>
      <c r="C4" t="s">
        <v>56</v>
      </c>
      <c r="D4" s="65">
        <v>0.72622880000000001</v>
      </c>
      <c r="E4" s="65">
        <v>3.3708849999999999</v>
      </c>
      <c r="F4" s="65">
        <v>3.212485</v>
      </c>
      <c r="H4">
        <v>3.3770150000000001</v>
      </c>
      <c r="K4" s="4">
        <f t="shared" si="0"/>
        <v>8.5358289331643498</v>
      </c>
      <c r="L4">
        <v>12</v>
      </c>
      <c r="M4">
        <v>3</v>
      </c>
      <c r="N4">
        <f t="shared" si="1"/>
        <v>71.372630289842348</v>
      </c>
      <c r="O4">
        <f t="shared" si="3"/>
        <v>0.15277532560259935</v>
      </c>
      <c r="P4" s="39">
        <f t="shared" si="4"/>
        <v>0.28934683889062385</v>
      </c>
      <c r="Q4" s="4">
        <f>$P2*D2+$P3*D3+$P4*D4+$P5*D5</f>
        <v>0.30039019052931593</v>
      </c>
      <c r="R4" s="4">
        <f t="shared" ref="R4:S4" si="5">$P2*E2+$P3*E3+$P4*E4+$P5*E5</f>
        <v>3.2047391447873173</v>
      </c>
      <c r="S4" s="4">
        <f t="shared" si="5"/>
        <v>3.1965545416027621</v>
      </c>
      <c r="T4" s="4">
        <v>0.5</v>
      </c>
      <c r="U4" s="75"/>
      <c r="V4" s="75"/>
    </row>
    <row r="5" spans="1:22" ht="17" thickBot="1" x14ac:dyDescent="0.25">
      <c r="A5">
        <v>2030</v>
      </c>
      <c r="B5" t="s">
        <v>11</v>
      </c>
      <c r="C5" t="s">
        <v>65</v>
      </c>
      <c r="D5" s="65">
        <v>-3.1225000000000001</v>
      </c>
      <c r="E5" s="65">
        <v>-2.1728999999999998</v>
      </c>
      <c r="F5" s="65">
        <v>-0.34710000000000002</v>
      </c>
      <c r="H5">
        <v>5.5537150000000004</v>
      </c>
      <c r="K5" s="4">
        <f t="shared" si="0"/>
        <v>7.5408791531760855</v>
      </c>
      <c r="L5">
        <v>12</v>
      </c>
      <c r="M5">
        <v>3</v>
      </c>
      <c r="N5">
        <f t="shared" si="1"/>
        <v>43.399137888467813</v>
      </c>
      <c r="O5">
        <f t="shared" si="3"/>
        <v>9.2897198756123095E-2</v>
      </c>
      <c r="P5" s="40">
        <f>N5/(SUM(N$2:N$5))</f>
        <v>0.17594144012363261</v>
      </c>
      <c r="Q5" s="4">
        <f>$P6*D6+$P7*D7+$P8*D8+$P9*D9</f>
        <v>-0.98229863988234212</v>
      </c>
      <c r="R5" s="4">
        <f t="shared" ref="R5:S5" si="6">$P6*E6+$P7*E7+$P8*E8+$P9*E9</f>
        <v>1.7105419784734628</v>
      </c>
      <c r="S5" s="4">
        <f t="shared" si="6"/>
        <v>2.3929067170472433</v>
      </c>
      <c r="T5" s="4">
        <v>0.5</v>
      </c>
      <c r="U5" s="75"/>
      <c r="V5" s="75"/>
    </row>
    <row r="6" spans="1:22" x14ac:dyDescent="0.2">
      <c r="A6">
        <v>2030</v>
      </c>
      <c r="B6" t="s">
        <v>11</v>
      </c>
      <c r="C6" t="s">
        <v>50</v>
      </c>
      <c r="D6" s="65">
        <v>-2.20249657879405</v>
      </c>
      <c r="E6" s="65">
        <v>-2.4012538868935498</v>
      </c>
      <c r="F6" s="65">
        <v>4.9934788703190298</v>
      </c>
      <c r="H6">
        <v>5.3234149999999998</v>
      </c>
      <c r="K6" s="4">
        <f t="shared" si="0"/>
        <v>7.6255832701639861</v>
      </c>
      <c r="L6">
        <v>12</v>
      </c>
      <c r="M6">
        <v>3</v>
      </c>
      <c r="N6">
        <f>1/EXP(-0.5*K6)</f>
        <v>45.276658513050734</v>
      </c>
      <c r="O6">
        <f t="shared" si="3"/>
        <v>9.6916089801351593E-2</v>
      </c>
      <c r="P6" s="38">
        <f>N6/SUM(N$6:N$9)</f>
        <v>0.20533099140902508</v>
      </c>
      <c r="U6" s="75"/>
      <c r="V6" s="75"/>
    </row>
    <row r="7" spans="1:22" x14ac:dyDescent="0.2">
      <c r="A7">
        <v>2030</v>
      </c>
      <c r="B7" t="s">
        <v>11</v>
      </c>
      <c r="C7" t="s">
        <v>48</v>
      </c>
      <c r="D7" s="65">
        <v>1.9483094344518801</v>
      </c>
      <c r="E7" s="65">
        <v>5.80118513971642</v>
      </c>
      <c r="F7" s="65">
        <v>4.3987141940938299</v>
      </c>
      <c r="H7">
        <v>2.9604020000000002</v>
      </c>
      <c r="K7" s="4">
        <f t="shared" si="0"/>
        <v>8.7991631597253477</v>
      </c>
      <c r="L7">
        <v>12</v>
      </c>
      <c r="M7">
        <v>3</v>
      </c>
      <c r="N7">
        <f>1/EXP(-0.5*K7)</f>
        <v>81.416795110343813</v>
      </c>
      <c r="O7">
        <f t="shared" si="3"/>
        <v>0.17427517147666508</v>
      </c>
      <c r="P7" s="39">
        <f t="shared" ref="P7:P9" si="7">N7/SUM(N$6:N$9)</f>
        <v>0.36922758450767013</v>
      </c>
      <c r="U7" s="75"/>
      <c r="V7" s="75"/>
    </row>
    <row r="8" spans="1:22" x14ac:dyDescent="0.2">
      <c r="A8">
        <v>2030</v>
      </c>
      <c r="B8" t="s">
        <v>43</v>
      </c>
      <c r="C8" t="s">
        <v>49</v>
      </c>
      <c r="D8" s="65">
        <v>-4.97879196096663</v>
      </c>
      <c r="E8" s="65">
        <v>-0.35999382760599302</v>
      </c>
      <c r="F8" s="65">
        <v>-2.88099502487779</v>
      </c>
      <c r="H8" s="34">
        <v>6.2202960000000003</v>
      </c>
      <c r="K8" s="4">
        <f t="shared" si="0"/>
        <v>7.3141783114895365</v>
      </c>
      <c r="L8">
        <v>12</v>
      </c>
      <c r="M8">
        <v>3</v>
      </c>
      <c r="N8">
        <f>1/EXP(-0.5*K8)</f>
        <v>38.748388031413945</v>
      </c>
      <c r="O8">
        <f t="shared" si="3"/>
        <v>8.2942124649672988E-2</v>
      </c>
      <c r="P8" s="39">
        <f t="shared" si="7"/>
        <v>0.17572509083678262</v>
      </c>
      <c r="U8" s="75"/>
      <c r="V8" s="75"/>
    </row>
    <row r="9" spans="1:22" ht="17" thickBot="1" x14ac:dyDescent="0.25">
      <c r="A9">
        <v>2030</v>
      </c>
      <c r="B9" t="s">
        <v>11</v>
      </c>
      <c r="C9" t="s">
        <v>51</v>
      </c>
      <c r="D9" s="65">
        <v>-1.4998167948097501</v>
      </c>
      <c r="E9" s="65">
        <v>0.50015227161072995</v>
      </c>
      <c r="F9" s="65">
        <v>1.0000436991848101</v>
      </c>
      <c r="H9">
        <v>4.3772149999999996</v>
      </c>
      <c r="K9" s="4">
        <f t="shared" si="0"/>
        <v>8.0169879447670152</v>
      </c>
      <c r="L9">
        <v>12</v>
      </c>
      <c r="M9">
        <v>3</v>
      </c>
      <c r="N9">
        <f>1/EXP(-0.5*K9)</f>
        <v>55.063880361885815</v>
      </c>
      <c r="O9">
        <f t="shared" si="3"/>
        <v>0.117865941286837</v>
      </c>
      <c r="P9" s="40">
        <f t="shared" si="7"/>
        <v>0.24971633324652218</v>
      </c>
      <c r="U9" s="75"/>
      <c r="V9" s="75"/>
    </row>
    <row r="10" spans="1:22" x14ac:dyDescent="0.2">
      <c r="H10" s="2"/>
      <c r="K10" s="4"/>
      <c r="U10" s="75"/>
      <c r="V10" s="75"/>
    </row>
    <row r="11" spans="1:22" x14ac:dyDescent="0.2">
      <c r="H11" s="2"/>
      <c r="K11" s="2"/>
      <c r="T11" s="75"/>
      <c r="U11" s="75"/>
      <c r="V11" s="75"/>
    </row>
    <row r="12" spans="1:22" x14ac:dyDescent="0.2">
      <c r="A12">
        <v>2030</v>
      </c>
      <c r="B12" t="s">
        <v>17</v>
      </c>
      <c r="C12" t="s">
        <v>7</v>
      </c>
      <c r="D12" s="65">
        <v>-4.9901270000000002</v>
      </c>
      <c r="E12" s="65">
        <v>2.3143357999999998</v>
      </c>
      <c r="F12" s="65">
        <v>-2.9469080000000001</v>
      </c>
      <c r="G12" s="65">
        <v>0.36691760000000001</v>
      </c>
      <c r="H12">
        <v>6.2209849999999998</v>
      </c>
      <c r="I12" s="5">
        <v>0.32371</v>
      </c>
      <c r="K12" s="4">
        <f>-2*LN(H12/L12) +2*M12 +10</f>
        <v>19.313956790891872</v>
      </c>
      <c r="L12">
        <v>12</v>
      </c>
      <c r="M12">
        <v>4</v>
      </c>
      <c r="N12">
        <f>1/EXP(-0.5*K12)</f>
        <v>15630.484100332113</v>
      </c>
      <c r="O12">
        <f>N12/SUM(N$12:N$19)</f>
        <v>0.12509758594811754</v>
      </c>
      <c r="Q12">
        <f>$O12*D12</f>
        <v>-0.62425284127452196</v>
      </c>
      <c r="R12">
        <f t="shared" ref="R12:T19" si="8">$O12*E12</f>
        <v>0.28951782165330536</v>
      </c>
      <c r="S12">
        <f t="shared" si="8"/>
        <v>-0.36865107681119519</v>
      </c>
      <c r="T12">
        <f t="shared" si="8"/>
        <v>4.5900506001877013E-2</v>
      </c>
      <c r="U12" s="75"/>
      <c r="V12" s="75"/>
    </row>
    <row r="13" spans="1:22" x14ac:dyDescent="0.2">
      <c r="A13">
        <v>2030</v>
      </c>
      <c r="B13" t="s">
        <v>17</v>
      </c>
      <c r="C13" t="s">
        <v>30</v>
      </c>
      <c r="D13" s="65">
        <v>-5.0337500000000004</v>
      </c>
      <c r="E13" s="65">
        <v>5.3042977999999996</v>
      </c>
      <c r="F13" s="65">
        <v>-2.9600209999999998</v>
      </c>
      <c r="G13" s="65">
        <v>0.49222650000000001</v>
      </c>
      <c r="H13" s="65">
        <v>6.2327139999999996</v>
      </c>
      <c r="I13" s="2"/>
      <c r="K13" s="4">
        <f>-2*LN(H13/L13) +2*M13 +10</f>
        <v>19.310189555641401</v>
      </c>
      <c r="L13">
        <v>12</v>
      </c>
      <c r="M13">
        <v>4</v>
      </c>
      <c r="N13">
        <f t="shared" ref="N13:N19" si="9">1/EXP(-0.5*K13)</f>
        <v>15601.069956186751</v>
      </c>
      <c r="O13">
        <f t="shared" ref="O13:O19" si="10">N13/SUM(N$12:N$19)</f>
        <v>0.1248621717151549</v>
      </c>
      <c r="Q13">
        <f t="shared" ref="Q13:Q19" si="11">$O13*D13</f>
        <v>-0.62852495687116106</v>
      </c>
      <c r="R13">
        <f t="shared" si="8"/>
        <v>0.66230614273191835</v>
      </c>
      <c r="S13">
        <f t="shared" si="8"/>
        <v>-0.36959465038246447</v>
      </c>
      <c r="T13">
        <f t="shared" si="8"/>
        <v>6.1460469765749697E-2</v>
      </c>
      <c r="U13" s="75"/>
      <c r="V13" s="75"/>
    </row>
    <row r="14" spans="1:22" x14ac:dyDescent="0.2">
      <c r="A14">
        <v>2030</v>
      </c>
      <c r="B14" t="s">
        <v>18</v>
      </c>
      <c r="C14" t="s">
        <v>7</v>
      </c>
      <c r="D14" s="65">
        <v>-5.0043170000000003</v>
      </c>
      <c r="E14" s="65">
        <v>0.9836473</v>
      </c>
      <c r="F14" s="65">
        <v>-2.9367459999999999</v>
      </c>
      <c r="G14" s="65">
        <v>0.3605737</v>
      </c>
      <c r="H14" s="65">
        <v>6.225187</v>
      </c>
      <c r="I14" s="5">
        <v>0.31948500000000002</v>
      </c>
      <c r="J14" s="34"/>
      <c r="K14" s="4">
        <f t="shared" ref="K14:K17" si="12">-2*LN(H14/L14) +2*M14 +10</f>
        <v>19.312606335455566</v>
      </c>
      <c r="L14">
        <v>12</v>
      </c>
      <c r="M14">
        <v>4</v>
      </c>
      <c r="N14">
        <f t="shared" si="9"/>
        <v>15619.933526640183</v>
      </c>
      <c r="O14">
        <f t="shared" si="10"/>
        <v>0.1250131451022195</v>
      </c>
      <c r="Q14">
        <f t="shared" si="11"/>
        <v>-0.62560540725850389</v>
      </c>
      <c r="R14">
        <f t="shared" si="8"/>
        <v>0.12296884264430644</v>
      </c>
      <c r="S14">
        <f t="shared" si="8"/>
        <v>-0.36713185382636271</v>
      </c>
      <c r="T14">
        <f t="shared" si="8"/>
        <v>4.5076452278144163E-2</v>
      </c>
      <c r="U14" s="75"/>
      <c r="V14" s="75"/>
    </row>
    <row r="15" spans="1:22" x14ac:dyDescent="0.2">
      <c r="A15">
        <v>2030</v>
      </c>
      <c r="B15" t="s">
        <v>18</v>
      </c>
      <c r="C15" t="s">
        <v>29</v>
      </c>
      <c r="D15" s="65">
        <v>-5.0496740000000004</v>
      </c>
      <c r="E15" s="65">
        <v>1.5635515</v>
      </c>
      <c r="F15" s="65">
        <v>-2.9582489999999999</v>
      </c>
      <c r="G15" s="65">
        <v>0.51559869999999997</v>
      </c>
      <c r="H15" s="34">
        <v>6.2367030000000003</v>
      </c>
      <c r="K15" s="4">
        <f t="shared" si="12"/>
        <v>19.308909944850914</v>
      </c>
      <c r="L15">
        <v>12</v>
      </c>
      <c r="M15">
        <v>4</v>
      </c>
      <c r="N15">
        <f t="shared" si="9"/>
        <v>15591.09149993268</v>
      </c>
      <c r="O15">
        <f t="shared" si="10"/>
        <v>0.1247823097748042</v>
      </c>
      <c r="Q15">
        <f t="shared" si="11"/>
        <v>-0.63010998532977469</v>
      </c>
      <c r="R15">
        <f t="shared" si="8"/>
        <v>0.19510356762185976</v>
      </c>
      <c r="S15">
        <f t="shared" si="8"/>
        <v>-0.36913714310900475</v>
      </c>
      <c r="T15">
        <f t="shared" si="8"/>
        <v>6.4337596702886329E-2</v>
      </c>
      <c r="U15" s="75"/>
      <c r="V15" s="75"/>
    </row>
    <row r="16" spans="1:22" x14ac:dyDescent="0.2">
      <c r="A16">
        <v>2030</v>
      </c>
      <c r="B16" t="s">
        <v>27</v>
      </c>
      <c r="C16" t="s">
        <v>7</v>
      </c>
      <c r="D16" s="65">
        <v>-5.0473949999999999</v>
      </c>
      <c r="E16" s="65">
        <v>4.4708474999999996</v>
      </c>
      <c r="F16" s="65">
        <v>-2.97797</v>
      </c>
      <c r="G16" s="65">
        <v>0.3634947</v>
      </c>
      <c r="H16">
        <v>6.2349030000000001</v>
      </c>
      <c r="I16" s="5">
        <v>0.32707999999999998</v>
      </c>
      <c r="K16" s="4">
        <f t="shared" si="12"/>
        <v>19.309487256229254</v>
      </c>
      <c r="L16">
        <v>12</v>
      </c>
      <c r="M16">
        <v>4</v>
      </c>
      <c r="N16">
        <f t="shared" si="9"/>
        <v>15595.592606798304</v>
      </c>
      <c r="O16">
        <f t="shared" si="10"/>
        <v>0.12481833409749117</v>
      </c>
      <c r="Q16">
        <f t="shared" si="11"/>
        <v>-0.63000743543200644</v>
      </c>
      <c r="R16">
        <f t="shared" si="8"/>
        <v>0.55804373695393317</v>
      </c>
      <c r="S16">
        <f t="shared" si="8"/>
        <v>-0.37170525439230578</v>
      </c>
      <c r="T16">
        <f t="shared" si="8"/>
        <v>4.5370802907267326E-2</v>
      </c>
      <c r="U16" s="75"/>
      <c r="V16" s="75"/>
    </row>
    <row r="17" spans="1:27" x14ac:dyDescent="0.2">
      <c r="A17">
        <v>2030</v>
      </c>
      <c r="B17" t="s">
        <v>27</v>
      </c>
      <c r="C17" t="s">
        <v>29</v>
      </c>
      <c r="D17" s="65">
        <v>-5.0200440000000004</v>
      </c>
      <c r="E17" s="65">
        <v>1.6713218000000001</v>
      </c>
      <c r="F17" s="65">
        <v>-2.9361950000000001</v>
      </c>
      <c r="G17" s="65">
        <v>0.48896770000000001</v>
      </c>
      <c r="H17">
        <v>6.2303850000000001</v>
      </c>
      <c r="I17" s="2"/>
      <c r="K17" s="4">
        <f t="shared" si="12"/>
        <v>19.310937042290462</v>
      </c>
      <c r="L17">
        <v>12</v>
      </c>
      <c r="M17">
        <v>4</v>
      </c>
      <c r="N17">
        <f t="shared" si="9"/>
        <v>15606.901841684665</v>
      </c>
      <c r="O17">
        <f t="shared" si="10"/>
        <v>0.1249088468400347</v>
      </c>
      <c r="Q17">
        <f t="shared" si="11"/>
        <v>-0.62704790712623515</v>
      </c>
      <c r="R17">
        <f t="shared" si="8"/>
        <v>0.20876287873661112</v>
      </c>
      <c r="S17">
        <f t="shared" si="8"/>
        <v>-0.36675673154747568</v>
      </c>
      <c r="T17">
        <f t="shared" si="8"/>
        <v>6.1076391549024035E-2</v>
      </c>
      <c r="U17" s="75"/>
      <c r="V17" s="75"/>
    </row>
    <row r="18" spans="1:27" x14ac:dyDescent="0.2">
      <c r="A18">
        <v>2030</v>
      </c>
      <c r="B18" t="s">
        <v>28</v>
      </c>
      <c r="C18" t="s">
        <v>7</v>
      </c>
      <c r="D18" s="65">
        <v>-4.9682110000000002</v>
      </c>
      <c r="E18" s="65">
        <v>5.1126842999999997</v>
      </c>
      <c r="F18" s="65">
        <v>-2.9507669999999999</v>
      </c>
      <c r="G18" s="65">
        <v>0.33809800000000001</v>
      </c>
      <c r="H18">
        <v>6.2144870000000001</v>
      </c>
      <c r="I18" s="5">
        <v>0.31992500000000001</v>
      </c>
      <c r="K18" s="4">
        <f>-2*LN(H18/L18) +2*M18 +10</f>
        <v>19.316046940937298</v>
      </c>
      <c r="L18">
        <v>12</v>
      </c>
      <c r="M18">
        <v>4</v>
      </c>
      <c r="N18">
        <f t="shared" si="9"/>
        <v>15646.827667497682</v>
      </c>
      <c r="O18">
        <f t="shared" si="10"/>
        <v>0.12522839064905131</v>
      </c>
      <c r="Q18">
        <f t="shared" si="11"/>
        <v>-0.62216106793491388</v>
      </c>
      <c r="R18">
        <f t="shared" si="8"/>
        <v>0.64025322678567143</v>
      </c>
      <c r="S18">
        <f t="shared" si="8"/>
        <v>-0.36951980259032918</v>
      </c>
      <c r="T18">
        <f t="shared" si="8"/>
        <v>4.2339468421662953E-2</v>
      </c>
      <c r="U18" s="75"/>
      <c r="V18" s="75"/>
    </row>
    <row r="19" spans="1:27" ht="17" thickBot="1" x14ac:dyDescent="0.25">
      <c r="A19" s="13">
        <v>2030</v>
      </c>
      <c r="B19" s="13" t="s">
        <v>28</v>
      </c>
      <c r="C19" s="13" t="s">
        <v>29</v>
      </c>
      <c r="D19" s="69">
        <v>-4.9504010000000003</v>
      </c>
      <c r="E19" s="69">
        <v>0.75998049999999995</v>
      </c>
      <c r="F19" s="69">
        <v>-2.9106359999999998</v>
      </c>
      <c r="G19" s="69">
        <v>0.50825909999999996</v>
      </c>
      <c r="H19" s="13">
        <v>6.2114700000000003</v>
      </c>
      <c r="I19" s="13"/>
      <c r="J19" s="13"/>
      <c r="K19" s="46">
        <f>-2*LN(H19/L19) +2*M19 +10</f>
        <v>19.317018133758673</v>
      </c>
      <c r="L19" s="13">
        <v>12</v>
      </c>
      <c r="M19" s="13">
        <v>4</v>
      </c>
      <c r="N19" s="13">
        <f t="shared" si="9"/>
        <v>15654.427555941598</v>
      </c>
      <c r="O19" s="13">
        <f t="shared" si="10"/>
        <v>0.12528921587312666</v>
      </c>
      <c r="Q19">
        <f t="shared" si="11"/>
        <v>-0.62023185954754212</v>
      </c>
      <c r="R19">
        <f t="shared" si="8"/>
        <v>9.5217360923866734E-2</v>
      </c>
      <c r="S19">
        <f t="shared" si="8"/>
        <v>-0.36467130213209387</v>
      </c>
      <c r="T19">
        <f t="shared" si="8"/>
        <v>6.3679384099381064E-2</v>
      </c>
      <c r="U19" s="75"/>
      <c r="V19" s="75"/>
    </row>
    <row r="20" spans="1:27" x14ac:dyDescent="0.2">
      <c r="A20" s="9"/>
      <c r="I20" s="5"/>
      <c r="Q20" t="s">
        <v>38</v>
      </c>
      <c r="T20" s="75"/>
      <c r="U20" s="75"/>
      <c r="V20" s="75"/>
    </row>
    <row r="21" spans="1:27" x14ac:dyDescent="0.2">
      <c r="A21">
        <v>2030</v>
      </c>
      <c r="B21" t="s">
        <v>31</v>
      </c>
      <c r="I21" s="5"/>
      <c r="P21" s="1" t="s">
        <v>4</v>
      </c>
      <c r="Q21" s="10">
        <f>SUM(Q12:Q19)</f>
        <v>-5.0079414607746591</v>
      </c>
      <c r="R21" s="10">
        <f t="shared" ref="R21:T21" si="13">SUM(R12:R19)</f>
        <v>2.7721735780514725</v>
      </c>
      <c r="S21" s="10">
        <f t="shared" si="13"/>
        <v>-2.9471678147912317</v>
      </c>
      <c r="T21" s="10">
        <f t="shared" si="13"/>
        <v>0.42924107172599263</v>
      </c>
      <c r="U21" s="75"/>
      <c r="V21" s="79"/>
      <c r="W21" s="4"/>
      <c r="X21" s="4"/>
      <c r="Y21" s="4"/>
      <c r="Z21" s="4"/>
      <c r="AA21" s="4"/>
    </row>
    <row r="22" spans="1:27" x14ac:dyDescent="0.2">
      <c r="A22">
        <v>2030</v>
      </c>
      <c r="B22" t="s">
        <v>12</v>
      </c>
      <c r="C22" t="s">
        <v>7</v>
      </c>
      <c r="D22">
        <v>-0.35156019999999999</v>
      </c>
      <c r="E22">
        <v>4.0507280999999997</v>
      </c>
      <c r="F22">
        <v>0.11995790000000001</v>
      </c>
      <c r="G22">
        <v>0.20078860000000001</v>
      </c>
      <c r="H22">
        <v>60.608640000000001</v>
      </c>
      <c r="I22" s="78">
        <v>0.48593500000000001</v>
      </c>
      <c r="J22" s="79"/>
      <c r="K22" s="79">
        <f>-2*LN(H22/L22) +2*M22</f>
        <v>3.9500081690197701</v>
      </c>
      <c r="L22" s="75">
        <v>8</v>
      </c>
      <c r="M22" s="75">
        <v>4</v>
      </c>
      <c r="N22" s="75">
        <f>1/EXP(-0.5*K22)</f>
        <v>7.2066490893897965</v>
      </c>
      <c r="O22">
        <f>N22/SUM(N$22:N$24)</f>
        <v>1.11592040551708E-9</v>
      </c>
      <c r="P22" s="1" t="s">
        <v>5</v>
      </c>
      <c r="Q22" s="10">
        <f>STDEV(D12:D19)</f>
        <v>3.6509540547398613E-2</v>
      </c>
      <c r="R22" s="10">
        <f t="shared" ref="R22:T22" si="14">STDEV(E12:E19)</f>
        <v>1.8862335823928698</v>
      </c>
      <c r="S22" s="10">
        <f t="shared" si="14"/>
        <v>2.0047731877411289E-2</v>
      </c>
      <c r="T22" s="10">
        <f t="shared" si="14"/>
        <v>7.7887268042234309E-2</v>
      </c>
      <c r="U22" s="75"/>
      <c r="V22" s="75"/>
    </row>
    <row r="23" spans="1:27" x14ac:dyDescent="0.2">
      <c r="A23">
        <v>2030</v>
      </c>
      <c r="B23" t="s">
        <v>12</v>
      </c>
      <c r="C23" t="s">
        <v>29</v>
      </c>
      <c r="D23">
        <v>-0.28270139999999999</v>
      </c>
      <c r="E23">
        <v>4.3448814000000002</v>
      </c>
      <c r="F23">
        <v>0.13385369999999999</v>
      </c>
      <c r="G23">
        <v>0.30604540000000002</v>
      </c>
      <c r="H23">
        <v>60.422989999999999</v>
      </c>
      <c r="I23" s="75"/>
      <c r="J23" s="79"/>
      <c r="K23" s="79">
        <f>-2*LN(H23/L23) +2*M23</f>
        <v>3.9561437600417761</v>
      </c>
      <c r="L23" s="75">
        <v>8</v>
      </c>
      <c r="M23" s="75">
        <v>4</v>
      </c>
      <c r="N23" s="75">
        <f>1/EXP(-0.5*K23)</f>
        <v>7.2287915620387855</v>
      </c>
      <c r="O23">
        <f t="shared" ref="O23:O24" si="15">N23/SUM(N$22:N$24)</f>
        <v>1.1193490776712425E-9</v>
      </c>
      <c r="P23" s="1" t="s">
        <v>26</v>
      </c>
      <c r="Q23" s="10">
        <f>SQRT(EXP(Q22^2)-1)</f>
        <v>3.6521710243165063E-2</v>
      </c>
      <c r="R23" s="10">
        <f t="shared" ref="R23:T23" si="16">SQRT(EXP(R22^2)-1)</f>
        <v>5.8385468510984406</v>
      </c>
      <c r="S23" s="10">
        <f t="shared" si="16"/>
        <v>2.0049746399851926E-2</v>
      </c>
      <c r="T23" s="105">
        <f t="shared" si="16"/>
        <v>7.8005541815478904E-2</v>
      </c>
      <c r="U23" s="75"/>
      <c r="V23" s="75"/>
    </row>
    <row r="24" spans="1:27" ht="17" thickBot="1" x14ac:dyDescent="0.25">
      <c r="A24">
        <v>2030</v>
      </c>
      <c r="B24" s="42" t="s">
        <v>12</v>
      </c>
      <c r="C24" s="42" t="s">
        <v>62</v>
      </c>
      <c r="D24" s="42">
        <v>-0.50868104000000003</v>
      </c>
      <c r="E24" s="42">
        <v>4.2929336100000004</v>
      </c>
      <c r="F24" s="42">
        <v>2.1524270000000002E-2</v>
      </c>
      <c r="G24" s="42"/>
      <c r="H24" s="42">
        <v>9.3304919999999995E-9</v>
      </c>
      <c r="I24" s="100"/>
      <c r="J24" s="79"/>
      <c r="K24" s="79">
        <f>-2*LN(H24/L24) +2*M24</f>
        <v>45.177180758053282</v>
      </c>
      <c r="L24" s="75">
        <v>3</v>
      </c>
      <c r="M24" s="75">
        <v>3</v>
      </c>
      <c r="N24" s="75">
        <f>1/EXP(-0.5*K24)</f>
        <v>6458031448.8842726</v>
      </c>
      <c r="O24">
        <f t="shared" si="15"/>
        <v>0.99999999776473047</v>
      </c>
      <c r="P24" s="1"/>
      <c r="Q24" s="4"/>
      <c r="R24" s="4"/>
      <c r="S24" s="4"/>
      <c r="T24" s="4"/>
      <c r="U24" s="75"/>
      <c r="V24" s="79"/>
      <c r="W24" s="4"/>
      <c r="X24" s="4"/>
      <c r="Y24" s="4"/>
      <c r="Z24" s="4"/>
      <c r="AA24" s="4"/>
    </row>
    <row r="25" spans="1:27" ht="17" thickTop="1" x14ac:dyDescent="0.2">
      <c r="A25">
        <v>2030</v>
      </c>
      <c r="B25" t="s">
        <v>12</v>
      </c>
      <c r="C25" t="s">
        <v>64</v>
      </c>
      <c r="D25">
        <v>-0.579226829</v>
      </c>
      <c r="E25">
        <v>4.5232878760000004</v>
      </c>
      <c r="F25">
        <v>1.4423893E-2</v>
      </c>
      <c r="H25">
        <v>3.5039444E-16</v>
      </c>
      <c r="I25" s="112"/>
      <c r="J25" s="75"/>
      <c r="K25" s="75"/>
      <c r="L25" s="75"/>
      <c r="M25" s="75"/>
      <c r="N25" s="75"/>
      <c r="P25" s="35"/>
      <c r="U25" s="75"/>
      <c r="V25" s="75"/>
    </row>
    <row r="26" spans="1:27" x14ac:dyDescent="0.2">
      <c r="I26" s="112"/>
      <c r="J26" s="75"/>
      <c r="K26" s="75"/>
      <c r="L26" s="75"/>
      <c r="M26" s="75"/>
      <c r="N26" s="75"/>
      <c r="P26" s="35"/>
      <c r="U26" s="75"/>
      <c r="V26" s="75"/>
    </row>
    <row r="27" spans="1:27" x14ac:dyDescent="0.2">
      <c r="A27">
        <v>2030</v>
      </c>
      <c r="B27" t="s">
        <v>13</v>
      </c>
      <c r="C27" t="s">
        <v>7</v>
      </c>
      <c r="D27">
        <v>-2.9127081000000001</v>
      </c>
      <c r="E27">
        <v>4.7190146000000004</v>
      </c>
      <c r="F27">
        <v>-0.42765229999999999</v>
      </c>
      <c r="G27">
        <v>0.20011670000000001</v>
      </c>
      <c r="H27">
        <v>1.5913040000000001</v>
      </c>
      <c r="I27" s="78">
        <v>0.57231500000000002</v>
      </c>
      <c r="J27" s="75"/>
      <c r="K27" s="79">
        <f>-2*LN(H27/L27) +2*M27</f>
        <v>11.465341542874615</v>
      </c>
      <c r="L27" s="75">
        <v>9</v>
      </c>
      <c r="M27" s="75">
        <v>4</v>
      </c>
      <c r="N27" s="75">
        <f>1/EXP(-0.5*K27)</f>
        <v>308.79288325693784</v>
      </c>
      <c r="O27">
        <f>N27/SUM(N$27:N$29)</f>
        <v>2.5497134174728232E-10</v>
      </c>
      <c r="P27" s="35"/>
      <c r="U27" s="75"/>
      <c r="V27" s="75"/>
    </row>
    <row r="28" spans="1:27" x14ac:dyDescent="0.2">
      <c r="A28">
        <v>2030</v>
      </c>
      <c r="B28" t="s">
        <v>13</v>
      </c>
      <c r="C28" t="s">
        <v>29</v>
      </c>
      <c r="D28">
        <v>-2.8360356000000002</v>
      </c>
      <c r="E28">
        <v>3.1906072000000001</v>
      </c>
      <c r="F28">
        <v>-0.50689770000000001</v>
      </c>
      <c r="G28">
        <v>0.20864820000000001</v>
      </c>
      <c r="H28">
        <v>1.578662</v>
      </c>
      <c r="I28" s="112"/>
      <c r="J28" s="75"/>
      <c r="K28" s="79">
        <f>-2*LN(H28/L28) +2*M28</f>
        <v>11.481293849016151</v>
      </c>
      <c r="L28" s="75">
        <v>9</v>
      </c>
      <c r="M28" s="75">
        <v>4</v>
      </c>
      <c r="N28" s="75">
        <f>1/EXP(-0.5*K28)</f>
        <v>311.26571127847404</v>
      </c>
      <c r="O28">
        <f t="shared" ref="O28:O29" si="17">N28/SUM(N$27:N$29)</f>
        <v>2.5701316431751536E-10</v>
      </c>
      <c r="P28" s="35"/>
      <c r="U28" s="103"/>
      <c r="V28" s="75"/>
    </row>
    <row r="29" spans="1:27" ht="17" thickBot="1" x14ac:dyDescent="0.25">
      <c r="A29">
        <v>2030</v>
      </c>
      <c r="B29" s="42" t="s">
        <v>13</v>
      </c>
      <c r="C29" s="42" t="s">
        <v>62</v>
      </c>
      <c r="D29" s="42">
        <v>-4.6596089000000003</v>
      </c>
      <c r="E29" s="42">
        <v>3.6687273</v>
      </c>
      <c r="F29" s="42">
        <v>-1.5505827000000001</v>
      </c>
      <c r="G29" s="42"/>
      <c r="H29" s="42">
        <v>4.9754089999999998E-11</v>
      </c>
      <c r="I29" s="112"/>
      <c r="J29" s="75"/>
      <c r="K29" s="79">
        <f>-2*LN(H29/L29) +2*M29</f>
        <v>55.645081466631844</v>
      </c>
      <c r="L29" s="75">
        <v>3</v>
      </c>
      <c r="M29" s="75">
        <v>3</v>
      </c>
      <c r="N29" s="75">
        <f>1/EXP(-0.5*K29)</f>
        <v>1211088591300.9949</v>
      </c>
      <c r="O29">
        <f t="shared" si="17"/>
        <v>0.99999999948801555</v>
      </c>
      <c r="P29" s="35"/>
      <c r="U29" s="75"/>
      <c r="V29" s="75"/>
    </row>
    <row r="30" spans="1:27" ht="17" thickTop="1" x14ac:dyDescent="0.2">
      <c r="A30">
        <v>2030</v>
      </c>
      <c r="B30" t="s">
        <v>13</v>
      </c>
      <c r="C30" t="s">
        <v>64</v>
      </c>
      <c r="D30">
        <v>-4.6207586999999997</v>
      </c>
      <c r="E30">
        <v>4.1250423999999999</v>
      </c>
      <c r="F30">
        <v>-1.5844008000000001</v>
      </c>
      <c r="H30">
        <v>3.9069055000000001E-20</v>
      </c>
      <c r="I30" s="112"/>
      <c r="J30" s="75"/>
      <c r="K30" s="75"/>
      <c r="L30" s="75"/>
      <c r="M30" s="75"/>
      <c r="N30" s="75"/>
      <c r="P30" s="35"/>
      <c r="U30" s="75"/>
      <c r="V30" s="75"/>
    </row>
    <row r="31" spans="1:27" x14ac:dyDescent="0.2">
      <c r="A31" s="9"/>
      <c r="I31" s="112"/>
      <c r="J31" s="75"/>
      <c r="K31" s="75"/>
      <c r="L31" s="75"/>
      <c r="M31" s="75"/>
      <c r="N31" s="75"/>
      <c r="P31" s="35"/>
      <c r="U31" s="75"/>
      <c r="V31" s="75"/>
    </row>
    <row r="32" spans="1:27" x14ac:dyDescent="0.2">
      <c r="A32">
        <v>2030</v>
      </c>
      <c r="B32" t="s">
        <v>22</v>
      </c>
      <c r="C32" t="s">
        <v>34</v>
      </c>
      <c r="D32">
        <v>-4.5715029999999999</v>
      </c>
      <c r="E32">
        <v>0.10571709999999999</v>
      </c>
      <c r="F32">
        <v>-1.298198</v>
      </c>
      <c r="H32">
        <v>8.5184040000000003</v>
      </c>
      <c r="I32" s="112"/>
      <c r="J32" s="75"/>
      <c r="K32" s="79">
        <f>-2*LN(H32) +2*M32</f>
        <v>3.7155420012995179</v>
      </c>
      <c r="L32" s="75">
        <v>3</v>
      </c>
      <c r="M32" s="75">
        <v>4</v>
      </c>
      <c r="N32" s="75">
        <f t="shared" ref="N32:N34" si="18">1/EXP(-0.5*K32)</f>
        <v>6.4094342124586063</v>
      </c>
      <c r="O32">
        <f>N32/SUM(N$32:$N$34)</f>
        <v>0.3407334271499371</v>
      </c>
      <c r="P32" s="35"/>
      <c r="U32" s="75"/>
      <c r="V32" s="75"/>
    </row>
    <row r="33" spans="1:22" x14ac:dyDescent="0.2">
      <c r="A33">
        <v>2030</v>
      </c>
      <c r="B33" t="s">
        <v>22</v>
      </c>
      <c r="C33" t="s">
        <v>33</v>
      </c>
      <c r="D33">
        <v>-5.1137750000000004</v>
      </c>
      <c r="E33">
        <v>-2.0601611000000002</v>
      </c>
      <c r="F33">
        <v>2.2875190000000001</v>
      </c>
      <c r="H33">
        <v>9.0545620000000007</v>
      </c>
      <c r="I33" s="112"/>
      <c r="J33" s="75"/>
      <c r="K33" s="79">
        <f>-2*LN(H33) +2*M33</f>
        <v>3.5934625618005009</v>
      </c>
      <c r="L33" s="75">
        <v>3</v>
      </c>
      <c r="M33" s="75">
        <v>4</v>
      </c>
      <c r="N33" s="75">
        <f t="shared" si="18"/>
        <v>6.0299051498177638</v>
      </c>
      <c r="O33">
        <f>N33/SUM(N$32:$N$34)</f>
        <v>0.32055719412686468</v>
      </c>
      <c r="P33" s="35"/>
      <c r="U33" s="75"/>
      <c r="V33" s="75"/>
    </row>
    <row r="34" spans="1:22" ht="17" thickBot="1" x14ac:dyDescent="0.25">
      <c r="A34" s="42">
        <v>2030</v>
      </c>
      <c r="B34" s="42" t="s">
        <v>22</v>
      </c>
      <c r="C34" s="42" t="s">
        <v>39</v>
      </c>
      <c r="D34" s="42">
        <v>-4.6371250000000002</v>
      </c>
      <c r="E34" s="42">
        <v>1.8042262</v>
      </c>
      <c r="F34" s="42">
        <v>-1.1483909999999999</v>
      </c>
      <c r="G34" s="42"/>
      <c r="H34" s="42">
        <v>8.5693079999999995</v>
      </c>
      <c r="I34" s="112"/>
      <c r="J34" s="75"/>
      <c r="K34" s="79">
        <f>-2*LN(H34) +2*M34</f>
        <v>3.7036260348832819</v>
      </c>
      <c r="L34" s="75">
        <v>3</v>
      </c>
      <c r="M34" s="75">
        <v>4</v>
      </c>
      <c r="N34" s="75">
        <f t="shared" si="18"/>
        <v>6.3713604451076131</v>
      </c>
      <c r="O34">
        <f>N34/SUM(N$32:$N$34)</f>
        <v>0.33870937872319823</v>
      </c>
      <c r="P34" s="35"/>
      <c r="U34" s="75"/>
      <c r="V34" s="75"/>
    </row>
    <row r="35" spans="1:22" ht="17" thickTop="1" x14ac:dyDescent="0.2">
      <c r="A35">
        <v>2030</v>
      </c>
      <c r="B35" t="s">
        <v>22</v>
      </c>
      <c r="C35" t="s">
        <v>64</v>
      </c>
      <c r="D35">
        <v>-4.4452970299999999</v>
      </c>
      <c r="E35">
        <v>-0.70390231999999997</v>
      </c>
      <c r="F35">
        <v>-1.0950499300000001</v>
      </c>
      <c r="H35" s="2">
        <v>4.5082675000000003E-20</v>
      </c>
      <c r="I35" s="111"/>
      <c r="J35" s="75"/>
      <c r="K35" s="79"/>
      <c r="L35" s="75"/>
      <c r="M35" s="75"/>
      <c r="N35" s="75"/>
      <c r="P35" s="35"/>
      <c r="U35" s="75"/>
      <c r="V35" s="75"/>
    </row>
    <row r="36" spans="1:22" x14ac:dyDescent="0.2">
      <c r="I36" s="111"/>
      <c r="J36" s="75"/>
      <c r="K36" s="79"/>
      <c r="L36" s="75"/>
      <c r="M36" s="75"/>
      <c r="N36" s="75"/>
      <c r="P36" s="35"/>
      <c r="U36" s="75"/>
      <c r="V36" s="75"/>
    </row>
    <row r="37" spans="1:22" x14ac:dyDescent="0.2">
      <c r="A37">
        <v>2030</v>
      </c>
      <c r="B37" t="s">
        <v>23</v>
      </c>
      <c r="C37" t="s">
        <v>34</v>
      </c>
      <c r="D37">
        <v>-3.058408</v>
      </c>
      <c r="E37">
        <v>-1.891286271</v>
      </c>
      <c r="F37">
        <v>4.4779650000000002</v>
      </c>
      <c r="H37">
        <v>8.5196199999999997</v>
      </c>
      <c r="I37" s="111"/>
      <c r="J37" s="75"/>
      <c r="K37" s="79">
        <f>-2*LN(H37) +2*M37</f>
        <v>3.7152565221847889</v>
      </c>
      <c r="L37" s="75">
        <v>3</v>
      </c>
      <c r="M37" s="75">
        <v>4</v>
      </c>
      <c r="N37" s="75">
        <f t="shared" ref="N37:N39" si="19">1/EXP(-0.5*K37)</f>
        <v>6.408519397947825</v>
      </c>
      <c r="O37">
        <f>N37/SUM(N$37:$N$39)</f>
        <v>0.34109563217502958</v>
      </c>
      <c r="P37" s="35"/>
      <c r="Q37" s="35"/>
      <c r="R37" s="34"/>
      <c r="S37" s="34"/>
      <c r="T37" s="34"/>
      <c r="U37" s="75"/>
      <c r="V37" s="75"/>
    </row>
    <row r="38" spans="1:22" x14ac:dyDescent="0.2">
      <c r="A38">
        <v>2030</v>
      </c>
      <c r="B38" t="s">
        <v>23</v>
      </c>
      <c r="C38" t="s">
        <v>33</v>
      </c>
      <c r="D38">
        <v>-3.0670449999999998</v>
      </c>
      <c r="E38">
        <v>3.0525808730000001</v>
      </c>
      <c r="F38">
        <v>-1.3279240000000001</v>
      </c>
      <c r="H38">
        <v>8.9166170000000005</v>
      </c>
      <c r="I38" s="111"/>
      <c r="J38" s="75"/>
      <c r="K38" s="79">
        <f>-2*LN(H38) +2*M38</f>
        <v>3.6241667708701302</v>
      </c>
      <c r="L38" s="75">
        <v>3</v>
      </c>
      <c r="M38" s="75">
        <v>4</v>
      </c>
      <c r="N38" s="75">
        <f t="shared" si="19"/>
        <v>6.1231911198097038</v>
      </c>
      <c r="O38">
        <f>N38/SUM(N$37:$N$39)</f>
        <v>0.32590893718896136</v>
      </c>
      <c r="T38" s="75"/>
      <c r="U38" s="75"/>
      <c r="V38" s="75"/>
    </row>
    <row r="39" spans="1:22" ht="17" thickBot="1" x14ac:dyDescent="0.25">
      <c r="A39" s="42">
        <v>2030</v>
      </c>
      <c r="B39" s="42" t="s">
        <v>23</v>
      </c>
      <c r="C39" s="42" t="s">
        <v>39</v>
      </c>
      <c r="D39" s="42">
        <v>-4.0187929999999996</v>
      </c>
      <c r="E39" s="42">
        <v>5.8632529999999997E-3</v>
      </c>
      <c r="F39" s="42">
        <v>-1.1833530000000001</v>
      </c>
      <c r="G39" s="42"/>
      <c r="H39" s="42">
        <v>8.7268620000000006</v>
      </c>
      <c r="I39" s="111"/>
      <c r="J39" s="75"/>
      <c r="K39" s="79">
        <f>-2*LN(H39) +2*M39</f>
        <v>3.6671882898760169</v>
      </c>
      <c r="L39" s="75">
        <v>3</v>
      </c>
      <c r="M39" s="75">
        <v>4</v>
      </c>
      <c r="N39" s="75">
        <f t="shared" si="19"/>
        <v>6.2563324632776629</v>
      </c>
      <c r="O39">
        <f>N39/SUM(N$37:$N$39)</f>
        <v>0.33299543063600917</v>
      </c>
      <c r="T39" s="75"/>
      <c r="U39" s="75"/>
      <c r="V39" s="75"/>
    </row>
    <row r="40" spans="1:22" ht="17" thickTop="1" x14ac:dyDescent="0.2">
      <c r="A40">
        <v>2030</v>
      </c>
      <c r="B40" t="s">
        <v>23</v>
      </c>
      <c r="C40" t="s">
        <v>64</v>
      </c>
      <c r="D40">
        <v>-3.0132534199999998</v>
      </c>
      <c r="E40">
        <v>-1.7110710499999999</v>
      </c>
      <c r="F40">
        <v>0.64031976999999995</v>
      </c>
      <c r="H40" s="2">
        <v>3.1514771000000002E-19</v>
      </c>
      <c r="I40" s="111"/>
      <c r="J40" s="75"/>
      <c r="K40" s="79"/>
      <c r="L40" s="75"/>
      <c r="M40" s="75"/>
      <c r="N40" s="75"/>
      <c r="T40" s="75"/>
      <c r="U40" s="75"/>
      <c r="V40" s="75"/>
    </row>
    <row r="41" spans="1:22" x14ac:dyDescent="0.2">
      <c r="I41" s="111"/>
      <c r="J41" s="75"/>
      <c r="K41" s="79"/>
      <c r="L41" s="75"/>
      <c r="M41" s="75"/>
      <c r="N41" s="75"/>
      <c r="T41" s="75"/>
      <c r="U41" s="75"/>
      <c r="V41" s="75"/>
    </row>
    <row r="42" spans="1:22" x14ac:dyDescent="0.2">
      <c r="A42">
        <v>2030</v>
      </c>
      <c r="B42" t="s">
        <v>32</v>
      </c>
      <c r="C42" t="s">
        <v>34</v>
      </c>
      <c r="D42">
        <v>-6.9896929999999999</v>
      </c>
      <c r="E42">
        <v>-4.8544589</v>
      </c>
      <c r="F42">
        <v>4.4192030000000004</v>
      </c>
      <c r="H42">
        <v>8.5255569999999992</v>
      </c>
      <c r="I42" s="111"/>
      <c r="J42" s="75"/>
      <c r="K42" s="79">
        <f>-2*LN(H42) +2*M42</f>
        <v>3.7138632834428051</v>
      </c>
      <c r="L42" s="75">
        <v>3</v>
      </c>
      <c r="M42" s="75">
        <v>4</v>
      </c>
      <c r="N42" s="75">
        <f>1/EXP(-0.5*K42)</f>
        <v>6.4040566537933232</v>
      </c>
      <c r="O42">
        <f>N42/SUM(N$42:N$44)</f>
        <v>0.34636640044219513</v>
      </c>
      <c r="T42" s="79"/>
      <c r="U42" s="75"/>
      <c r="V42" s="75"/>
    </row>
    <row r="43" spans="1:22" x14ac:dyDescent="0.2">
      <c r="A43">
        <v>2030</v>
      </c>
      <c r="B43" t="s">
        <v>32</v>
      </c>
      <c r="C43" t="s">
        <v>33</v>
      </c>
      <c r="D43">
        <v>-4.611713</v>
      </c>
      <c r="E43">
        <v>3.3409681999999998</v>
      </c>
      <c r="F43">
        <v>-2.3965329999999998</v>
      </c>
      <c r="H43">
        <v>9.2896110000000007</v>
      </c>
      <c r="I43" s="111"/>
      <c r="J43" s="75"/>
      <c r="K43" s="79">
        <f>-2*LN(H43) +2*M43</f>
        <v>3.5422066420653024</v>
      </c>
      <c r="L43" s="75">
        <v>3</v>
      </c>
      <c r="M43" s="75">
        <v>4</v>
      </c>
      <c r="N43" s="75">
        <f t="shared" ref="N43:N44" si="20">1/EXP(-0.5*K43)</f>
        <v>5.8773343720360556</v>
      </c>
      <c r="O43">
        <f>N43/SUM(N$42:N$44)</f>
        <v>0.31787837939121016</v>
      </c>
      <c r="T43" s="75"/>
      <c r="U43" s="75"/>
      <c r="V43" s="75"/>
    </row>
    <row r="44" spans="1:22" ht="17" thickBot="1" x14ac:dyDescent="0.25">
      <c r="A44" s="42">
        <v>2030</v>
      </c>
      <c r="B44" s="42" t="s">
        <v>32</v>
      </c>
      <c r="C44" s="42" t="s">
        <v>39</v>
      </c>
      <c r="D44" s="42">
        <v>-5.5685909999999996</v>
      </c>
      <c r="E44" s="42">
        <v>-0.90693190000000001</v>
      </c>
      <c r="F44" s="42">
        <v>-2.9551509999999999</v>
      </c>
      <c r="G44" s="42"/>
      <c r="H44" s="42">
        <v>8.7949979999999996</v>
      </c>
      <c r="I44" s="75"/>
      <c r="J44" s="75"/>
      <c r="K44" s="79">
        <f>-2*LN(H44) +2*M44</f>
        <v>3.6516336984248747</v>
      </c>
      <c r="L44" s="75">
        <v>3</v>
      </c>
      <c r="M44" s="75">
        <v>4</v>
      </c>
      <c r="N44" s="75">
        <f t="shared" si="20"/>
        <v>6.207863837279354</v>
      </c>
      <c r="O44">
        <f>N44/SUM(N$42:N$44)</f>
        <v>0.33575522016659465</v>
      </c>
      <c r="Q44" t="s">
        <v>0</v>
      </c>
      <c r="R44" t="s">
        <v>1</v>
      </c>
      <c r="S44" t="s">
        <v>47</v>
      </c>
      <c r="T44" s="75"/>
      <c r="U44" s="75"/>
      <c r="V44" s="75"/>
    </row>
    <row r="45" spans="1:22" ht="17" thickTop="1" x14ac:dyDescent="0.2">
      <c r="A45">
        <v>2030</v>
      </c>
      <c r="B45" t="s">
        <v>32</v>
      </c>
      <c r="C45" t="s">
        <v>64</v>
      </c>
      <c r="D45">
        <v>-6.9999985000000002</v>
      </c>
      <c r="E45">
        <v>-4.5809169000000001</v>
      </c>
      <c r="F45">
        <v>5.9999985999999996</v>
      </c>
      <c r="H45">
        <v>7.6855890999999996E-6</v>
      </c>
      <c r="I45" s="75"/>
      <c r="J45" s="75"/>
      <c r="K45" s="75"/>
      <c r="L45" s="75"/>
      <c r="M45" s="75"/>
      <c r="N45" s="75"/>
      <c r="Q45" s="80">
        <f>$O22*D22+$O23*D23+$O24*D24</f>
        <v>-0.50868103957171551</v>
      </c>
      <c r="R45" s="21">
        <f>$O22*E22+$O23*E23+$O24*E24</f>
        <v>4.2929336097878661</v>
      </c>
      <c r="S45" s="81">
        <f>$O22*F22+$O23*F23+$O24*F24</f>
        <v>2.1524270235579939E-2</v>
      </c>
      <c r="T45" s="75"/>
      <c r="U45" s="75"/>
      <c r="V45" s="75"/>
    </row>
    <row r="46" spans="1:22" x14ac:dyDescent="0.2">
      <c r="D46" s="4"/>
      <c r="E46" s="4"/>
      <c r="F46" s="4"/>
      <c r="G46" s="4"/>
      <c r="Q46" s="22" t="s">
        <v>35</v>
      </c>
      <c r="R46" s="82"/>
      <c r="S46" s="83"/>
      <c r="T46" s="75"/>
      <c r="U46" s="75"/>
      <c r="V46" s="75"/>
    </row>
    <row r="47" spans="1:22" ht="17" thickBot="1" x14ac:dyDescent="0.25">
      <c r="A47" s="9">
        <v>2030</v>
      </c>
      <c r="C47" t="s">
        <v>82</v>
      </c>
      <c r="G47" s="4"/>
      <c r="Q47" s="22">
        <f>$O27*D27+$O28*D28+$O29*D29</f>
        <v>-4.6596088990859084</v>
      </c>
      <c r="R47" s="82">
        <f>$O27*E27+$O28*E28+$O29*E29</f>
        <v>3.6687273001449103</v>
      </c>
      <c r="S47" s="83">
        <f>$O27*F27+$O28*F28+$O29*F29</f>
        <v>-1.5505826994454444</v>
      </c>
      <c r="T47" s="79"/>
      <c r="U47" s="75"/>
      <c r="V47" s="75"/>
    </row>
    <row r="48" spans="1:22" x14ac:dyDescent="0.2">
      <c r="A48" s="9">
        <v>2030</v>
      </c>
      <c r="C48" s="27" t="s">
        <v>21</v>
      </c>
      <c r="D48" s="28">
        <v>-0.50868103957171551</v>
      </c>
      <c r="E48" s="28">
        <v>4.2929336097878661</v>
      </c>
      <c r="F48" s="28">
        <v>2.1524270235579939E-2</v>
      </c>
      <c r="G48" s="18"/>
      <c r="H48" s="30">
        <f t="shared" ref="H48:J52" si="21">EXP(D48)</f>
        <v>0.60128813127585012</v>
      </c>
      <c r="I48" s="30">
        <f t="shared" si="21"/>
        <v>73.180837930199445</v>
      </c>
      <c r="J48" s="89">
        <f t="shared" si="21"/>
        <v>1.0217575883338286</v>
      </c>
      <c r="Q48" s="22" t="s">
        <v>44</v>
      </c>
      <c r="R48" s="82"/>
      <c r="S48" s="83"/>
      <c r="T48" s="75"/>
      <c r="U48" s="75"/>
      <c r="V48" s="75"/>
    </row>
    <row r="49" spans="1:22" x14ac:dyDescent="0.2">
      <c r="A49" s="9">
        <v>2030</v>
      </c>
      <c r="C49" s="19" t="s">
        <v>22</v>
      </c>
      <c r="D49" s="90">
        <v>-4.7675589776241374</v>
      </c>
      <c r="E49" s="90">
        <v>-1.3269776595845717E-2</v>
      </c>
      <c r="F49" s="90">
        <v>-9.8029583648614915E-2</v>
      </c>
      <c r="G49" s="91"/>
      <c r="H49" s="92">
        <f t="shared" si="21"/>
        <v>8.501106243805236E-3</v>
      </c>
      <c r="I49" s="92">
        <f t="shared" si="21"/>
        <v>0.98681787873899995</v>
      </c>
      <c r="J49" s="93">
        <f t="shared" si="21"/>
        <v>0.90662208216807727</v>
      </c>
      <c r="Q49" s="22">
        <f>$O32*D32+$O33*D33+$O34*D34</f>
        <v>-4.7675589776241374</v>
      </c>
      <c r="R49" s="82">
        <f>$O32*E32+$O33*E33+$O34*E34</f>
        <v>-1.3269776595845717E-2</v>
      </c>
      <c r="S49" s="83">
        <f>$O32*F32+$O33*F33+$O34*F34</f>
        <v>-9.8029583648614915E-2</v>
      </c>
      <c r="T49" s="75"/>
      <c r="U49" s="75"/>
      <c r="V49" s="75"/>
    </row>
    <row r="50" spans="1:22" x14ac:dyDescent="0.2">
      <c r="A50" s="9">
        <v>2030</v>
      </c>
      <c r="C50" s="19" t="s">
        <v>23</v>
      </c>
      <c r="D50" s="94">
        <v>-3.381026692141865</v>
      </c>
      <c r="E50" s="94">
        <v>0.3517063382297454</v>
      </c>
      <c r="F50" s="94">
        <v>0.70058086119552843</v>
      </c>
      <c r="G50" s="75"/>
      <c r="H50" s="92">
        <f t="shared" si="21"/>
        <v>3.4012516418888951E-2</v>
      </c>
      <c r="I50" s="92">
        <f t="shared" si="21"/>
        <v>1.4214910248490911</v>
      </c>
      <c r="J50" s="93">
        <f t="shared" si="21"/>
        <v>2.014922758061231</v>
      </c>
      <c r="Q50" s="22" t="s">
        <v>45</v>
      </c>
      <c r="R50" s="85"/>
      <c r="S50" s="86"/>
      <c r="T50" s="75"/>
      <c r="U50" s="75"/>
      <c r="V50" s="75"/>
    </row>
    <row r="51" spans="1:22" x14ac:dyDescent="0.2">
      <c r="A51" s="9">
        <v>2030</v>
      </c>
      <c r="C51" s="19" t="s">
        <v>24</v>
      </c>
      <c r="D51" s="90">
        <v>-5.7566421564861017</v>
      </c>
      <c r="E51" s="90">
        <v>-0.92390701803461761</v>
      </c>
      <c r="F51" s="90">
        <v>-0.22334996489473713</v>
      </c>
      <c r="G51" s="75"/>
      <c r="H51" s="92">
        <f t="shared" si="21"/>
        <v>3.1617103225568726E-3</v>
      </c>
      <c r="I51" s="92">
        <f t="shared" si="21"/>
        <v>0.39696505770117918</v>
      </c>
      <c r="J51" s="93">
        <f t="shared" si="21"/>
        <v>0.79983488617703202</v>
      </c>
      <c r="Q51" s="22">
        <f>$O37*D37+ $O38*D38+$O39*D39</f>
        <v>-3.381026692141865</v>
      </c>
      <c r="R51" s="82">
        <f t="shared" ref="R51:S51" si="22">$O37*E37+ $O38*E38+$O39*E39</f>
        <v>0.3517063382297454</v>
      </c>
      <c r="S51" s="83">
        <f t="shared" si="22"/>
        <v>0.70058086119552843</v>
      </c>
      <c r="T51" s="75"/>
      <c r="U51" s="75"/>
      <c r="V51" s="75"/>
    </row>
    <row r="52" spans="1:22" x14ac:dyDescent="0.2">
      <c r="A52" s="9">
        <v>2030</v>
      </c>
      <c r="C52" s="19" t="s">
        <v>25</v>
      </c>
      <c r="D52" s="90">
        <v>-4.6596088990859084</v>
      </c>
      <c r="E52" s="90">
        <v>3.6687273001449103</v>
      </c>
      <c r="F52" s="90">
        <v>-1.5505826994454444</v>
      </c>
      <c r="G52" s="75"/>
      <c r="H52" s="92">
        <f t="shared" si="21"/>
        <v>9.4701654678979313E-3</v>
      </c>
      <c r="I52" s="92">
        <f t="shared" si="21"/>
        <v>39.201981741352355</v>
      </c>
      <c r="J52" s="93">
        <f t="shared" si="21"/>
        <v>0.21212433307629427</v>
      </c>
      <c r="Q52" s="22" t="s">
        <v>46</v>
      </c>
      <c r="R52" s="85"/>
      <c r="S52" s="86"/>
      <c r="T52" s="75"/>
      <c r="U52" s="75"/>
      <c r="V52" s="75"/>
    </row>
    <row r="53" spans="1:22" ht="17" thickBot="1" x14ac:dyDescent="0.25">
      <c r="A53" s="9">
        <v>2030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-5.7566421564861017</v>
      </c>
      <c r="R53" s="23">
        <f>$O42*E42+$O43*E43+$O44*E44</f>
        <v>-0.92390701803461761</v>
      </c>
      <c r="S53" s="88">
        <f>$O42*F42+$O43*F43+$O44*F44</f>
        <v>-0.22334996489473713</v>
      </c>
      <c r="T53" s="79"/>
      <c r="U53" s="75"/>
      <c r="V53" s="75"/>
    </row>
    <row r="54" spans="1:22" x14ac:dyDescent="0.2">
      <c r="A54" s="9">
        <v>2030</v>
      </c>
      <c r="C54" s="19" t="s">
        <v>4</v>
      </c>
      <c r="D54" s="90">
        <f>AVERAGE(D48:D52)</f>
        <v>-3.8147035529819462</v>
      </c>
      <c r="E54" s="90">
        <f t="shared" ref="E54:F54" si="23">AVERAGE(E48:E52)</f>
        <v>1.4752380907064118</v>
      </c>
      <c r="F54" s="90">
        <f t="shared" si="23"/>
        <v>-0.22997142331153761</v>
      </c>
      <c r="G54" s="75" t="s">
        <v>40</v>
      </c>
      <c r="H54" s="92">
        <f>AVERAGE(H48:H52)</f>
        <v>0.13128672594579982</v>
      </c>
      <c r="I54" s="92">
        <f t="shared" ref="I54:J54" si="24">AVERAGE(I48:I52)</f>
        <v>23.037618726568216</v>
      </c>
      <c r="J54" s="93">
        <f t="shared" si="24"/>
        <v>0.99105232956329259</v>
      </c>
      <c r="T54" s="75"/>
      <c r="U54" s="75"/>
      <c r="V54" s="75"/>
    </row>
    <row r="55" spans="1:22" x14ac:dyDescent="0.2">
      <c r="A55" s="9">
        <v>2030</v>
      </c>
      <c r="C55" s="19" t="s">
        <v>5</v>
      </c>
      <c r="D55" s="90">
        <f>STDEV(D48:D52)</f>
        <v>2.0316732342288795</v>
      </c>
      <c r="E55" s="90">
        <f t="shared" ref="E55:F55" si="25">STDEV(E48:E52)</f>
        <v>2.3443911508542494</v>
      </c>
      <c r="F55" s="90">
        <f t="shared" si="25"/>
        <v>0.82015917258348281</v>
      </c>
      <c r="G55" s="75" t="s">
        <v>41</v>
      </c>
      <c r="H55" s="92">
        <f>STDEV(H48:H52)</f>
        <v>0.26300912307942526</v>
      </c>
      <c r="I55" s="92">
        <f t="shared" ref="I55:J55" si="26">STDEV(I48:I52)</f>
        <v>32.564255930307887</v>
      </c>
      <c r="J55" s="93">
        <f t="shared" si="26"/>
        <v>0.65185789638355285</v>
      </c>
      <c r="T55" s="75"/>
      <c r="U55" s="75"/>
      <c r="V55" s="75"/>
    </row>
    <row r="56" spans="1:22" ht="17" thickBot="1" x14ac:dyDescent="0.25">
      <c r="A56" s="75">
        <v>2030</v>
      </c>
      <c r="B56" s="75"/>
      <c r="C56" s="20" t="s">
        <v>26</v>
      </c>
      <c r="D56" s="17">
        <f>SQRT(EXP(D55^2)-1)</f>
        <v>7.8124796328454815</v>
      </c>
      <c r="E56" s="17">
        <f t="shared" ref="E56:F56" si="27">SQRT(EXP(E55^2)-1)</f>
        <v>15.580645764189848</v>
      </c>
      <c r="F56" s="17">
        <f t="shared" si="27"/>
        <v>0.97951243236627539</v>
      </c>
      <c r="G56" s="13" t="s">
        <v>26</v>
      </c>
      <c r="H56" s="33">
        <f>H55/H54</f>
        <v>2.0033184709625975</v>
      </c>
      <c r="I56" s="33">
        <f t="shared" ref="I56:J56" si="28">I55/I54</f>
        <v>1.413525256963865</v>
      </c>
      <c r="J56" s="98">
        <f t="shared" si="28"/>
        <v>0.65774316546008638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8" spans="1:22" ht="17" thickBot="1" x14ac:dyDescent="0.25"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2" x14ac:dyDescent="0.2">
      <c r="C59" s="27" t="s">
        <v>21</v>
      </c>
      <c r="D59" s="28">
        <v>-0.579226829</v>
      </c>
      <c r="E59" s="28">
        <v>4.5232878760000004</v>
      </c>
      <c r="F59" s="28">
        <v>1.4423893E-2</v>
      </c>
      <c r="G59" s="101">
        <f>H25</f>
        <v>3.5039444E-16</v>
      </c>
      <c r="H59" s="30">
        <f t="shared" ref="H59:J63" si="29">EXP(D59)</f>
        <v>0.56033143114028938</v>
      </c>
      <c r="I59" s="30">
        <f t="shared" si="29"/>
        <v>92.138038958463014</v>
      </c>
      <c r="J59" s="89">
        <f t="shared" si="29"/>
        <v>1.0145284192987025</v>
      </c>
      <c r="N59" s="63">
        <v>24.466000000000001</v>
      </c>
      <c r="O59" s="55">
        <v>9613.1460000000006</v>
      </c>
      <c r="P59">
        <v>1.6E-2</v>
      </c>
      <c r="Q59" s="38">
        <f>(O59/701.7-P59*24)*701.7</f>
        <v>9343.6931999999997</v>
      </c>
    </row>
    <row r="60" spans="1:22" x14ac:dyDescent="0.2">
      <c r="C60" s="19" t="s">
        <v>22</v>
      </c>
      <c r="D60" s="90">
        <v>-4.4452970299999999</v>
      </c>
      <c r="E60" s="90">
        <v>-0.70390231999999997</v>
      </c>
      <c r="F60" s="90">
        <v>-1.0950499300000001</v>
      </c>
      <c r="G60" s="102">
        <f>H35</f>
        <v>4.5082675000000003E-20</v>
      </c>
      <c r="H60" s="92">
        <f t="shared" si="29"/>
        <v>1.1733620276050611E-2</v>
      </c>
      <c r="I60" s="92">
        <f t="shared" si="29"/>
        <v>0.49465124514093084</v>
      </c>
      <c r="J60" s="93">
        <f t="shared" si="29"/>
        <v>0.33452290380303012</v>
      </c>
      <c r="N60" s="25">
        <v>24.210999999999999</v>
      </c>
      <c r="O60" s="56">
        <v>720.74</v>
      </c>
      <c r="P60">
        <v>1.6E-2</v>
      </c>
      <c r="Q60" s="39">
        <f t="shared" ref="Q60:Q63" si="30">(O60/701.7-P60*24)*701.7</f>
        <v>451.28719999999998</v>
      </c>
    </row>
    <row r="61" spans="1:22" x14ac:dyDescent="0.2">
      <c r="C61" s="19" t="s">
        <v>23</v>
      </c>
      <c r="D61" s="94">
        <v>-3.0132534199999998</v>
      </c>
      <c r="E61" s="94">
        <v>-1.7110710499999999</v>
      </c>
      <c r="F61" s="94">
        <v>0.64031976999999995</v>
      </c>
      <c r="G61" s="100">
        <f>H40</f>
        <v>3.1514771000000002E-19</v>
      </c>
      <c r="H61" s="92">
        <f t="shared" si="29"/>
        <v>4.9131572814116599E-2</v>
      </c>
      <c r="I61" s="92">
        <f t="shared" si="29"/>
        <v>0.18067218001283797</v>
      </c>
      <c r="J61" s="93">
        <f t="shared" si="29"/>
        <v>1.8970874139663527</v>
      </c>
      <c r="N61" s="25">
        <v>21.053000000000001</v>
      </c>
      <c r="O61" s="56">
        <v>1686.252</v>
      </c>
      <c r="P61">
        <v>1.7999999999999999E-2</v>
      </c>
      <c r="Q61" s="39">
        <f t="shared" si="30"/>
        <v>1383.1175999999998</v>
      </c>
    </row>
    <row r="62" spans="1:22" x14ac:dyDescent="0.2">
      <c r="C62" s="19" t="s">
        <v>24</v>
      </c>
      <c r="D62" s="90"/>
      <c r="E62" s="90"/>
      <c r="F62" s="90"/>
      <c r="G62" s="100">
        <f>H45</f>
        <v>7.6855890999999996E-6</v>
      </c>
      <c r="H62" s="92">
        <f t="shared" si="29"/>
        <v>1</v>
      </c>
      <c r="I62" s="92">
        <f t="shared" si="29"/>
        <v>1</v>
      </c>
      <c r="J62" s="93">
        <f t="shared" si="29"/>
        <v>1</v>
      </c>
      <c r="N62" s="25">
        <v>22.507999999999999</v>
      </c>
      <c r="O62" s="56">
        <v>349.32100000000003</v>
      </c>
      <c r="P62">
        <v>2.3E-2</v>
      </c>
      <c r="Q62" s="39">
        <f t="shared" si="30"/>
        <v>-38.017400000000038</v>
      </c>
    </row>
    <row r="63" spans="1:22" ht="17" thickBot="1" x14ac:dyDescent="0.25">
      <c r="C63" s="19" t="s">
        <v>25</v>
      </c>
      <c r="D63" s="90">
        <v>-4.6207586999999997</v>
      </c>
      <c r="E63" s="90">
        <v>4.1250423999999999</v>
      </c>
      <c r="F63" s="90">
        <v>-1.5844008000000001</v>
      </c>
      <c r="G63" s="100">
        <f>H30</f>
        <v>3.9069055000000001E-20</v>
      </c>
      <c r="H63" s="92">
        <f t="shared" si="29"/>
        <v>9.845323579859875E-3</v>
      </c>
      <c r="I63" s="92">
        <f t="shared" si="29"/>
        <v>61.870432501092615</v>
      </c>
      <c r="J63" s="93">
        <f t="shared" si="29"/>
        <v>0.20507063463407604</v>
      </c>
      <c r="N63" s="64">
        <v>21.346</v>
      </c>
      <c r="O63" s="57">
        <v>669.48599999999999</v>
      </c>
      <c r="P63">
        <v>1.9E-2</v>
      </c>
      <c r="Q63" s="40">
        <f t="shared" si="30"/>
        <v>349.51079999999996</v>
      </c>
    </row>
    <row r="64" spans="1:22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22.716799999999999</v>
      </c>
      <c r="O64" s="59">
        <f>AVERAGE(O59:O63)</f>
        <v>2607.7890000000002</v>
      </c>
      <c r="Q64" s="59">
        <f>AVERAGE(Q59:Q63)</f>
        <v>2297.9182799999999</v>
      </c>
    </row>
    <row r="65" spans="3:17" x14ac:dyDescent="0.2">
      <c r="C65" s="19" t="s">
        <v>4</v>
      </c>
      <c r="D65" s="90">
        <f>AVERAGE(D59:D63)</f>
        <v>-3.16463399475</v>
      </c>
      <c r="E65" s="90">
        <f t="shared" ref="E65:F65" si="31">AVERAGE(E59:E63)</f>
        <v>1.5583392265</v>
      </c>
      <c r="F65" s="90">
        <f t="shared" si="31"/>
        <v>-0.50617676675000001</v>
      </c>
      <c r="G65" s="100">
        <f>GEOMEAN(G59:G63)</f>
        <v>2.7221886664317628E-16</v>
      </c>
      <c r="H65" s="92">
        <f>AVERAGE(H59:H63)</f>
        <v>0.32620838956206327</v>
      </c>
      <c r="I65" s="92">
        <f t="shared" ref="I65:J65" si="32">AVERAGE(I59:I63)</f>
        <v>31.136758976941877</v>
      </c>
      <c r="J65" s="93">
        <f t="shared" si="32"/>
        <v>0.89024187434043223</v>
      </c>
      <c r="M65" t="s">
        <v>41</v>
      </c>
      <c r="N65" s="59">
        <f>STDEV(N59:N63)</f>
        <v>1.5798144511302581</v>
      </c>
      <c r="O65" s="59">
        <f>STDEV(O59:O63)</f>
        <v>3947.8762422045352</v>
      </c>
      <c r="Q65" s="59">
        <f>STDEV(Q59:Q63)</f>
        <v>3973.1202493213209</v>
      </c>
    </row>
    <row r="66" spans="3:17" x14ac:dyDescent="0.2">
      <c r="C66" s="19" t="s">
        <v>5</v>
      </c>
      <c r="D66" s="90">
        <f>STDEV(D59:D63)</f>
        <v>1.8679439015682651</v>
      </c>
      <c r="E66" s="90">
        <f t="shared" ref="E66:F66" si="33">STDEV(E59:E63)</f>
        <v>3.2241622191313186</v>
      </c>
      <c r="F66" s="90">
        <f t="shared" si="33"/>
        <v>1.0156800716737922</v>
      </c>
      <c r="G66" s="75" t="s">
        <v>41</v>
      </c>
      <c r="H66" s="92">
        <f>STDEV(H59:H63)</f>
        <v>0.44287703296420622</v>
      </c>
      <c r="I66" s="92">
        <f t="shared" ref="I66:J66" si="34">STDEV(I59:I63)</f>
        <v>43.217927892639651</v>
      </c>
      <c r="J66" s="93">
        <f t="shared" si="34"/>
        <v>0.6744470205298696</v>
      </c>
      <c r="M66" t="s">
        <v>69</v>
      </c>
      <c r="N66" s="58">
        <f>N65/N64</f>
        <v>6.9543881670405081E-2</v>
      </c>
      <c r="O66" s="58">
        <f>O65/O64</f>
        <v>1.5138787080567235</v>
      </c>
      <c r="Q66" s="58">
        <f>Q65/Q64</f>
        <v>1.7290085047416575</v>
      </c>
    </row>
    <row r="67" spans="3:17" ht="17" thickBot="1" x14ac:dyDescent="0.25">
      <c r="C67" s="20" t="s">
        <v>26</v>
      </c>
      <c r="D67" s="17">
        <f>SQRT(EXP(D66^2)-1)</f>
        <v>5.6356190268700974</v>
      </c>
      <c r="E67" s="37">
        <f t="shared" ref="E67:F67" si="35">SQRT(EXP(E66^2)-1)</f>
        <v>180.83693584737316</v>
      </c>
      <c r="F67" s="17">
        <f t="shared" si="35"/>
        <v>1.3437142490501428</v>
      </c>
      <c r="G67" s="13" t="s">
        <v>26</v>
      </c>
      <c r="H67" s="33">
        <f>H66/H65</f>
        <v>1.3576506525744825</v>
      </c>
      <c r="I67" s="33">
        <f t="shared" ref="I67:J67" si="36">I66/I65</f>
        <v>1.3880034182313068</v>
      </c>
      <c r="J67" s="98">
        <f t="shared" si="36"/>
        <v>0.75759974897783589</v>
      </c>
    </row>
    <row r="68" spans="3:17" x14ac:dyDescent="0.2">
      <c r="N68" s="75"/>
      <c r="O68" s="75"/>
      <c r="P68" s="75"/>
      <c r="Q68" s="75"/>
    </row>
    <row r="69" spans="3:17" x14ac:dyDescent="0.2">
      <c r="N69" s="75"/>
      <c r="O69" s="75"/>
      <c r="P69" s="75"/>
      <c r="Q69" s="75"/>
    </row>
    <row r="70" spans="3:17" x14ac:dyDescent="0.2">
      <c r="N70" s="75"/>
      <c r="O70" s="75"/>
      <c r="P70" s="75"/>
      <c r="Q70" s="75"/>
    </row>
    <row r="71" spans="3:17" x14ac:dyDescent="0.2">
      <c r="N71" s="75"/>
      <c r="O71" s="75"/>
      <c r="P71" s="75"/>
      <c r="Q71" s="75"/>
    </row>
    <row r="72" spans="3:17" x14ac:dyDescent="0.2">
      <c r="N72" s="75"/>
      <c r="O72" s="75"/>
      <c r="P72" s="75"/>
      <c r="Q72" s="75"/>
    </row>
    <row r="73" spans="3:17" x14ac:dyDescent="0.2">
      <c r="N73" s="75"/>
      <c r="O73" s="75"/>
      <c r="P73" s="75"/>
      <c r="Q73" s="75"/>
    </row>
    <row r="74" spans="3:17" x14ac:dyDescent="0.2">
      <c r="N74" s="75"/>
      <c r="O74" s="75"/>
      <c r="P74" s="75"/>
      <c r="Q74" s="75"/>
    </row>
    <row r="75" spans="3:17" x14ac:dyDescent="0.2">
      <c r="N75" s="75"/>
      <c r="O75" s="75"/>
      <c r="P75" s="75"/>
      <c r="Q75" s="75"/>
    </row>
    <row r="76" spans="3:17" x14ac:dyDescent="0.2">
      <c r="N76" s="75"/>
      <c r="O76" s="75"/>
      <c r="P76" s="75"/>
      <c r="Q76" s="75"/>
    </row>
    <row r="77" spans="3:17" x14ac:dyDescent="0.2">
      <c r="N77" s="75"/>
      <c r="O77" s="75"/>
      <c r="P77" s="75"/>
      <c r="Q77" s="75"/>
    </row>
    <row r="78" spans="3:17" x14ac:dyDescent="0.2">
      <c r="N78" s="75"/>
      <c r="O78" s="75"/>
      <c r="P78" s="75"/>
      <c r="Q78" s="7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5D57-1712-C741-88ED-6C79EEBC4505}">
  <sheetPr>
    <tabColor theme="4" tint="-0.249977111117893"/>
  </sheetPr>
  <dimension ref="A1:AA77"/>
  <sheetViews>
    <sheetView workbookViewId="0">
      <selection activeCell="C59" sqref="C59:J67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1" ht="17" thickBot="1" x14ac:dyDescent="0.25">
      <c r="B1" t="s">
        <v>10</v>
      </c>
      <c r="C1" t="s">
        <v>9</v>
      </c>
      <c r="D1" t="s">
        <v>0</v>
      </c>
      <c r="E1" t="s">
        <v>1</v>
      </c>
      <c r="F1" t="s">
        <v>2</v>
      </c>
      <c r="G1" t="s">
        <v>6</v>
      </c>
      <c r="H1" t="s">
        <v>3</v>
      </c>
      <c r="I1" t="s">
        <v>15</v>
      </c>
      <c r="J1" t="s">
        <v>8</v>
      </c>
      <c r="K1" t="s">
        <v>42</v>
      </c>
      <c r="L1" t="s">
        <v>36</v>
      </c>
      <c r="M1" t="s">
        <v>37</v>
      </c>
      <c r="N1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t="s">
        <v>6</v>
      </c>
      <c r="U1" s="75"/>
    </row>
    <row r="2" spans="1:21" x14ac:dyDescent="0.2">
      <c r="A2">
        <v>2032</v>
      </c>
      <c r="B2" t="s">
        <v>11</v>
      </c>
      <c r="C2" t="s">
        <v>54</v>
      </c>
      <c r="D2" s="65">
        <v>-6.8064</v>
      </c>
      <c r="E2" s="65">
        <v>-5.2176999999999998</v>
      </c>
      <c r="F2" s="65">
        <v>-2.7722000000000002</v>
      </c>
      <c r="H2">
        <v>0.11509129999999999</v>
      </c>
      <c r="K2" s="4">
        <f t="shared" ref="K2:K9" si="0">-2*LN(H2/L2) +2*M2</f>
        <v>15.293872404691337</v>
      </c>
      <c r="L2">
        <v>12</v>
      </c>
      <c r="M2">
        <v>3</v>
      </c>
      <c r="N2">
        <f t="shared" ref="N2:N5" si="1">1/EXP(-0.5*K2)</f>
        <v>2094.2194855584403</v>
      </c>
      <c r="O2">
        <f>N2/SUM(N$2:N$9)</f>
        <v>4.3083070300149302E-2</v>
      </c>
      <c r="P2" s="38">
        <f>N2/(SUM(N$2:N$5))</f>
        <v>7.8375510546906918E-2</v>
      </c>
      <c r="Q2" s="4">
        <f>$O2*D2+$O3*D3+$O4*D4+$O5*D5+$O6*D6+$O7*D7+$O8*D8+$O9*D9</f>
        <v>-5.0481981215693335</v>
      </c>
      <c r="R2" s="4">
        <f t="shared" ref="R2:S2" si="2">$O2*E2+$O3*E3+$O4*E4+$O5*E5+$O6*E6+$O7*E7+$O8*E8+$O9*E9</f>
        <v>-1.6499849061984297</v>
      </c>
      <c r="S2" s="4">
        <f t="shared" si="2"/>
        <v>-0.55162053504540653</v>
      </c>
      <c r="T2" s="4">
        <v>0.5</v>
      </c>
      <c r="U2" s="79"/>
    </row>
    <row r="3" spans="1:21" x14ac:dyDescent="0.2">
      <c r="A3">
        <v>2032</v>
      </c>
      <c r="B3" t="s">
        <v>11</v>
      </c>
      <c r="C3" t="s">
        <v>55</v>
      </c>
      <c r="D3" s="65">
        <v>-4.9447000000000001</v>
      </c>
      <c r="E3" s="65">
        <v>1.7513000000000001</v>
      </c>
      <c r="F3" s="65">
        <v>-2.8761999999999999</v>
      </c>
      <c r="H3" s="65">
        <v>2.1259400000000001E-2</v>
      </c>
      <c r="K3" s="4">
        <f t="shared" si="0"/>
        <v>18.671725556535506</v>
      </c>
      <c r="L3">
        <v>12</v>
      </c>
      <c r="M3">
        <v>3</v>
      </c>
      <c r="N3">
        <f t="shared" si="1"/>
        <v>11337.405715977484</v>
      </c>
      <c r="O3">
        <f t="shared" ref="O3:O9" si="3">N3/SUM(N$2:N$9)</f>
        <v>0.23323737117865817</v>
      </c>
      <c r="P3" s="39">
        <f t="shared" ref="P3:P4" si="4">N3/(SUM(N$2:N$5))</f>
        <v>0.42429887000607797</v>
      </c>
      <c r="U3" s="75"/>
    </row>
    <row r="4" spans="1:21" x14ac:dyDescent="0.2">
      <c r="A4">
        <v>2032</v>
      </c>
      <c r="B4" t="s">
        <v>11</v>
      </c>
      <c r="C4" t="s">
        <v>56</v>
      </c>
      <c r="D4" s="65">
        <v>-4.8445910000000003</v>
      </c>
      <c r="E4" s="65">
        <v>-4.2552130000000004</v>
      </c>
      <c r="F4" s="65">
        <v>4.3189029999999997</v>
      </c>
      <c r="H4">
        <v>2.31548E-2</v>
      </c>
      <c r="K4" s="4">
        <f t="shared" si="0"/>
        <v>18.500919652636085</v>
      </c>
      <c r="L4">
        <v>12</v>
      </c>
      <c r="M4">
        <v>3</v>
      </c>
      <c r="N4">
        <f t="shared" si="1"/>
        <v>10409.351109845571</v>
      </c>
      <c r="O4">
        <f t="shared" si="3"/>
        <v>0.21414508304263374</v>
      </c>
      <c r="P4" s="39">
        <f t="shared" si="4"/>
        <v>0.38956671605918569</v>
      </c>
      <c r="Q4" s="4">
        <f>$P2*D2+$P3*D3+$P4*D4+$P5*D5</f>
        <v>-5.1013325116303525</v>
      </c>
      <c r="R4" s="4">
        <f t="shared" ref="R4:S4" si="5">$P2*E2+$P3*E3+$P4*E4+$P5*E5</f>
        <v>-1.029124993154741</v>
      </c>
      <c r="S4" s="4">
        <f t="shared" si="5"/>
        <v>2.634635414870784E-2</v>
      </c>
      <c r="T4" s="4">
        <v>0.5</v>
      </c>
      <c r="U4" s="75"/>
    </row>
    <row r="5" spans="1:21" ht="17" thickBot="1" x14ac:dyDescent="0.25">
      <c r="A5">
        <v>2032</v>
      </c>
      <c r="B5" t="s">
        <v>11</v>
      </c>
      <c r="C5" t="s">
        <v>65</v>
      </c>
      <c r="D5" s="65">
        <v>-5.4061000000000003</v>
      </c>
      <c r="E5" s="65">
        <v>2.7323</v>
      </c>
      <c r="F5" s="65">
        <v>-2.0278</v>
      </c>
      <c r="H5">
        <v>8.3708530000000003E-2</v>
      </c>
      <c r="K5" s="4">
        <f t="shared" si="0"/>
        <v>15.930642089756665</v>
      </c>
      <c r="L5">
        <v>12</v>
      </c>
      <c r="M5">
        <v>3</v>
      </c>
      <c r="N5">
        <f t="shared" si="1"/>
        <v>2879.353431224416</v>
      </c>
      <c r="O5">
        <f t="shared" si="3"/>
        <v>5.9235140897057573E-2</v>
      </c>
      <c r="P5" s="40">
        <f>N5/(SUM(N$2:N$5))</f>
        <v>0.10775890338782945</v>
      </c>
      <c r="Q5" s="4">
        <f>$P6*D6+$P7*D7+$P8*D8+$P9*D9</f>
        <v>-4.9833345800757796</v>
      </c>
      <c r="R5" s="4">
        <f t="shared" ref="R5:S5" si="6">$P6*E6+$P7*E7+$P8*E8+$P9*E9</f>
        <v>-2.4078965465719895</v>
      </c>
      <c r="S5" s="4">
        <f t="shared" si="6"/>
        <v>-1.2571707306172843</v>
      </c>
      <c r="T5" s="4">
        <v>0.5</v>
      </c>
      <c r="U5" s="75"/>
    </row>
    <row r="6" spans="1:21" x14ac:dyDescent="0.2">
      <c r="A6">
        <v>2032</v>
      </c>
      <c r="B6" t="s">
        <v>11</v>
      </c>
      <c r="C6" t="s">
        <v>50</v>
      </c>
      <c r="D6" s="65">
        <v>-2.0510527707077899</v>
      </c>
      <c r="E6" s="65">
        <v>5.7251697106004897</v>
      </c>
      <c r="F6" s="65">
        <v>-1.1246920400318601</v>
      </c>
      <c r="H6">
        <v>5.2773589999999997</v>
      </c>
      <c r="K6" s="4">
        <f t="shared" si="0"/>
        <v>7.642961733200428</v>
      </c>
      <c r="L6">
        <v>12</v>
      </c>
      <c r="M6">
        <v>3</v>
      </c>
      <c r="N6">
        <f>1/EXP(-0.5*K6)</f>
        <v>45.671792098709219</v>
      </c>
      <c r="O6">
        <f t="shared" si="3"/>
        <v>9.3957727128959217E-4</v>
      </c>
      <c r="P6" s="38">
        <f>N6/SUM(N$6:N$9)</f>
        <v>2.0865615361453206E-3</v>
      </c>
      <c r="U6" s="75"/>
    </row>
    <row r="7" spans="1:21" x14ac:dyDescent="0.2">
      <c r="A7">
        <v>2032</v>
      </c>
      <c r="B7" t="s">
        <v>11</v>
      </c>
      <c r="C7" t="s">
        <v>48</v>
      </c>
      <c r="D7" s="65">
        <v>-4.9507707021053404</v>
      </c>
      <c r="E7" s="65">
        <v>-0.286853622448072</v>
      </c>
      <c r="F7" s="65">
        <v>-2.92215529551394</v>
      </c>
      <c r="H7">
        <v>2.125109E-2</v>
      </c>
      <c r="K7" s="4">
        <f t="shared" si="0"/>
        <v>18.672507481195126</v>
      </c>
      <c r="L7">
        <v>12</v>
      </c>
      <c r="M7">
        <v>3</v>
      </c>
      <c r="N7">
        <f>1/EXP(-0.5*K7)</f>
        <v>11341.839081113114</v>
      </c>
      <c r="O7">
        <f t="shared" si="3"/>
        <v>0.23332857603236226</v>
      </c>
      <c r="P7" s="39">
        <f t="shared" ref="P7:P9" si="7">N7/SUM(N$6:N$9)</f>
        <v>0.51816327077012692</v>
      </c>
      <c r="U7" s="75"/>
    </row>
    <row r="8" spans="1:21" x14ac:dyDescent="0.2">
      <c r="A8">
        <v>2032</v>
      </c>
      <c r="B8" t="s">
        <v>43</v>
      </c>
      <c r="C8" t="s">
        <v>49</v>
      </c>
      <c r="D8" s="65">
        <v>-5.04478452671382</v>
      </c>
      <c r="E8" s="65">
        <v>-4.75419130387185</v>
      </c>
      <c r="F8" s="65">
        <v>0.53879196567945198</v>
      </c>
      <c r="H8" s="34">
        <v>2.3040560000000002E-2</v>
      </c>
      <c r="K8" s="4">
        <f t="shared" si="0"/>
        <v>18.510811575364535</v>
      </c>
      <c r="L8">
        <v>12</v>
      </c>
      <c r="M8">
        <v>3</v>
      </c>
      <c r="N8">
        <f>1/EXP(-0.5*K8)</f>
        <v>10460.962887978949</v>
      </c>
      <c r="O8">
        <f t="shared" si="3"/>
        <v>0.21520685993897615</v>
      </c>
      <c r="P8" s="39">
        <f t="shared" si="7"/>
        <v>0.47791956019429843</v>
      </c>
      <c r="U8" s="75"/>
    </row>
    <row r="9" spans="1:21" ht="17" thickBot="1" x14ac:dyDescent="0.25">
      <c r="A9">
        <v>2032</v>
      </c>
      <c r="B9" t="s">
        <v>11</v>
      </c>
      <c r="C9" t="s">
        <v>51</v>
      </c>
      <c r="D9" s="65">
        <v>-1.5001523476662899</v>
      </c>
      <c r="E9" s="65">
        <v>0.50014150395304802</v>
      </c>
      <c r="F9" s="65">
        <v>0.99985107786888305</v>
      </c>
      <c r="H9">
        <v>6.0152349999999997</v>
      </c>
      <c r="K9" s="4">
        <f t="shared" si="0"/>
        <v>7.3812224642607003</v>
      </c>
      <c r="L9">
        <v>12</v>
      </c>
      <c r="M9">
        <v>3</v>
      </c>
      <c r="N9">
        <f>1/EXP(-0.5*K9)</f>
        <v>40.069331136398162</v>
      </c>
      <c r="O9">
        <f t="shared" si="3"/>
        <v>8.2432133887297356E-4</v>
      </c>
      <c r="P9" s="40">
        <f t="shared" si="7"/>
        <v>1.8306074994294209E-3</v>
      </c>
      <c r="U9" s="75"/>
    </row>
    <row r="10" spans="1:21" x14ac:dyDescent="0.2">
      <c r="H10" s="2"/>
      <c r="K10" s="4"/>
      <c r="U10" s="75"/>
    </row>
    <row r="11" spans="1:21" x14ac:dyDescent="0.2">
      <c r="H11" s="2"/>
      <c r="K11" s="2"/>
      <c r="T11" s="75"/>
      <c r="U11" s="75"/>
    </row>
    <row r="12" spans="1:21" x14ac:dyDescent="0.2">
      <c r="A12">
        <v>2032</v>
      </c>
      <c r="B12" t="s">
        <v>17</v>
      </c>
      <c r="C12" t="s">
        <v>7</v>
      </c>
      <c r="D12" s="65">
        <v>-4.9633929999999999</v>
      </c>
      <c r="E12" s="65">
        <v>-4.6146739999999999</v>
      </c>
      <c r="F12" s="65">
        <v>0.34739519000000002</v>
      </c>
      <c r="G12" s="65">
        <v>0.20032849999999999</v>
      </c>
      <c r="H12">
        <v>2.392712E-2</v>
      </c>
      <c r="I12" s="5">
        <v>0.57859000000000005</v>
      </c>
      <c r="K12" s="4">
        <f>-2*LN(H12/L12) +2*M12 +10</f>
        <v>30.435298770232883</v>
      </c>
      <c r="L12">
        <v>12</v>
      </c>
      <c r="M12">
        <v>4</v>
      </c>
      <c r="N12">
        <f>1/EXP(-0.5*K12)</f>
        <v>4063882.6206791587</v>
      </c>
      <c r="O12">
        <f>N12/SUM(N$12:N$19)</f>
        <v>0.12643409073953324</v>
      </c>
      <c r="Q12">
        <f>$O12*D12</f>
        <v>-0.62754208093796404</v>
      </c>
      <c r="R12">
        <f t="shared" ref="R12:T19" si="8">$O12*E12</f>
        <v>-0.5834521112493648</v>
      </c>
      <c r="S12">
        <f t="shared" si="8"/>
        <v>4.392259497493739E-2</v>
      </c>
      <c r="T12">
        <f t="shared" si="8"/>
        <v>2.5328351746714585E-2</v>
      </c>
      <c r="U12" s="75"/>
    </row>
    <row r="13" spans="1:21" x14ac:dyDescent="0.2">
      <c r="A13">
        <v>2032</v>
      </c>
      <c r="B13" t="s">
        <v>17</v>
      </c>
      <c r="C13" t="s">
        <v>30</v>
      </c>
      <c r="D13" s="65">
        <v>-5.0109009999999996</v>
      </c>
      <c r="E13" s="65">
        <v>-4.7763220000000004</v>
      </c>
      <c r="F13" s="65">
        <v>0.66265065000000001</v>
      </c>
      <c r="G13" s="65">
        <v>0.2001636</v>
      </c>
      <c r="H13" s="65">
        <v>2.4121549999999999E-2</v>
      </c>
      <c r="I13" s="2"/>
      <c r="K13" s="4">
        <f>-2*LN(H13/L13) +2*M13 +10</f>
        <v>30.419112593905304</v>
      </c>
      <c r="L13">
        <v>12</v>
      </c>
      <c r="M13">
        <v>4</v>
      </c>
      <c r="N13">
        <f t="shared" ref="N13:N19" si="9">1/EXP(-0.5*K13)</f>
        <v>4031125.9902827442</v>
      </c>
      <c r="O13">
        <f t="shared" ref="O13:O19" si="10">N13/SUM(N$12:N$19)</f>
        <v>0.12541497794361064</v>
      </c>
      <c r="Q13">
        <f t="shared" ref="Q13:Q19" si="11">$O13*D13</f>
        <v>-0.62844203839261648</v>
      </c>
      <c r="R13">
        <f t="shared" si="8"/>
        <v>-0.59902231828158237</v>
      </c>
      <c r="S13">
        <f t="shared" si="8"/>
        <v>8.3106316654069257E-2</v>
      </c>
      <c r="T13">
        <f t="shared" si="8"/>
        <v>2.5103513479113704E-2</v>
      </c>
      <c r="U13" s="75"/>
    </row>
    <row r="14" spans="1:21" x14ac:dyDescent="0.2">
      <c r="A14">
        <v>2032</v>
      </c>
      <c r="B14" t="s">
        <v>18</v>
      </c>
      <c r="C14" t="s">
        <v>7</v>
      </c>
      <c r="D14" s="65">
        <v>-5.0600139999999998</v>
      </c>
      <c r="E14" s="65">
        <v>-4.7466889999999999</v>
      </c>
      <c r="F14" s="65">
        <v>-0.92726246000000001</v>
      </c>
      <c r="G14" s="65">
        <v>0.2010479</v>
      </c>
      <c r="H14" s="65">
        <v>2.349468E-2</v>
      </c>
      <c r="I14" s="5">
        <v>0.53271000000000002</v>
      </c>
      <c r="J14" s="34"/>
      <c r="K14" s="4">
        <f t="shared" ref="K14:K17" si="12">-2*LN(H14/L14) +2*M14 +10</f>
        <v>30.471775832454483</v>
      </c>
      <c r="L14">
        <v>12</v>
      </c>
      <c r="M14">
        <v>4</v>
      </c>
      <c r="N14">
        <f t="shared" si="9"/>
        <v>4138681.9114329107</v>
      </c>
      <c r="O14">
        <f t="shared" si="10"/>
        <v>0.12876122003856602</v>
      </c>
      <c r="Q14">
        <f t="shared" si="11"/>
        <v>-0.65153357605222462</v>
      </c>
      <c r="R14">
        <f t="shared" si="8"/>
        <v>-0.61118946678364094</v>
      </c>
      <c r="S14">
        <f t="shared" si="8"/>
        <v>-0.11939544564556202</v>
      </c>
      <c r="T14">
        <f t="shared" si="8"/>
        <v>2.5887172890191618E-2</v>
      </c>
      <c r="U14" s="75"/>
    </row>
    <row r="15" spans="1:21" x14ac:dyDescent="0.2">
      <c r="A15">
        <v>2032</v>
      </c>
      <c r="B15" t="s">
        <v>18</v>
      </c>
      <c r="C15" t="s">
        <v>29</v>
      </c>
      <c r="D15" s="65">
        <v>-5.0016160000000003</v>
      </c>
      <c r="E15" s="65">
        <v>-4.6820719999999998</v>
      </c>
      <c r="F15" s="65">
        <v>-1.632016E-2</v>
      </c>
      <c r="G15" s="65">
        <v>0.2016038</v>
      </c>
      <c r="H15" s="34">
        <v>2.3612770000000002E-2</v>
      </c>
      <c r="K15" s="4">
        <f t="shared" si="12"/>
        <v>30.461748522772783</v>
      </c>
      <c r="L15">
        <v>12</v>
      </c>
      <c r="M15">
        <v>4</v>
      </c>
      <c r="N15">
        <f t="shared" si="9"/>
        <v>4117983.9184858296</v>
      </c>
      <c r="O15">
        <f t="shared" si="10"/>
        <v>0.12811727134155368</v>
      </c>
      <c r="Q15">
        <f t="shared" si="11"/>
        <v>-0.64079339421825643</v>
      </c>
      <c r="R15">
        <f t="shared" si="8"/>
        <v>-0.59985428886469094</v>
      </c>
      <c r="S15">
        <f t="shared" si="8"/>
        <v>-2.0908943670575708E-3</v>
      </c>
      <c r="T15">
        <f t="shared" si="8"/>
        <v>2.5828928748088318E-2</v>
      </c>
      <c r="U15" s="75"/>
    </row>
    <row r="16" spans="1:21" x14ac:dyDescent="0.2">
      <c r="A16">
        <v>2032</v>
      </c>
      <c r="B16" t="s">
        <v>27</v>
      </c>
      <c r="C16" t="s">
        <v>7</v>
      </c>
      <c r="D16" s="65">
        <v>-4.9568430000000001</v>
      </c>
      <c r="E16" s="65">
        <v>-4.7859170000000004</v>
      </c>
      <c r="F16" s="65">
        <v>0.42862193999999998</v>
      </c>
      <c r="G16" s="65">
        <v>0.2002873</v>
      </c>
      <c r="H16">
        <v>2.6866919999999999E-2</v>
      </c>
      <c r="I16" s="5">
        <v>0.51724000000000003</v>
      </c>
      <c r="K16" s="4">
        <f t="shared" si="12"/>
        <v>30.203532277379445</v>
      </c>
      <c r="L16">
        <v>12</v>
      </c>
      <c r="M16">
        <v>4</v>
      </c>
      <c r="N16">
        <f t="shared" si="9"/>
        <v>3619209.315057497</v>
      </c>
      <c r="O16">
        <f t="shared" si="10"/>
        <v>0.11259957081852688</v>
      </c>
      <c r="Q16">
        <f t="shared" si="11"/>
        <v>-0.55813839441481927</v>
      </c>
      <c r="R16">
        <f t="shared" si="8"/>
        <v>-0.53889220017309181</v>
      </c>
      <c r="S16">
        <f t="shared" si="8"/>
        <v>4.826264648740438E-2</v>
      </c>
      <c r="T16">
        <f t="shared" si="8"/>
        <v>2.2552264020401541E-2</v>
      </c>
      <c r="U16" s="75"/>
    </row>
    <row r="17" spans="1:27" x14ac:dyDescent="0.2">
      <c r="A17">
        <v>2032</v>
      </c>
      <c r="B17" t="s">
        <v>27</v>
      </c>
      <c r="C17" t="s">
        <v>29</v>
      </c>
      <c r="D17" s="65">
        <v>-4.9926909999999998</v>
      </c>
      <c r="E17" s="65">
        <v>-4.7382439999999999</v>
      </c>
      <c r="F17" s="65">
        <v>0.86289283999999999</v>
      </c>
      <c r="G17" s="65">
        <v>0.20036209999999999</v>
      </c>
      <c r="H17">
        <v>2.4245019999999999E-2</v>
      </c>
      <c r="I17" s="2"/>
      <c r="K17" s="4">
        <f t="shared" si="12"/>
        <v>30.40890138660162</v>
      </c>
      <c r="L17">
        <v>12</v>
      </c>
      <c r="M17">
        <v>4</v>
      </c>
      <c r="N17">
        <f t="shared" si="9"/>
        <v>4010597.1094643236</v>
      </c>
      <c r="O17">
        <f t="shared" si="10"/>
        <v>0.12477629060383125</v>
      </c>
      <c r="Q17">
        <f t="shared" si="11"/>
        <v>-0.62296946311113277</v>
      </c>
      <c r="R17">
        <f t="shared" si="8"/>
        <v>-0.59122051029585976</v>
      </c>
      <c r="S17">
        <f t="shared" si="8"/>
        <v>0.10766856776380526</v>
      </c>
      <c r="T17">
        <f t="shared" si="8"/>
        <v>2.5000439615593895E-2</v>
      </c>
      <c r="U17" s="75"/>
    </row>
    <row r="18" spans="1:27" x14ac:dyDescent="0.2">
      <c r="A18">
        <v>2032</v>
      </c>
      <c r="B18" t="s">
        <v>28</v>
      </c>
      <c r="C18" t="s">
        <v>7</v>
      </c>
      <c r="D18" s="65">
        <v>-5.0823179999999999</v>
      </c>
      <c r="E18" s="65">
        <v>-4.7222619999999997</v>
      </c>
      <c r="F18" s="65">
        <v>-0.82150778000000002</v>
      </c>
      <c r="G18" s="65">
        <v>0.20005600000000001</v>
      </c>
      <c r="H18">
        <v>2.2764739999999999E-2</v>
      </c>
      <c r="I18" s="5">
        <v>0.58313499999999996</v>
      </c>
      <c r="K18" s="4">
        <f>-2*LN(H18/L18) +2*M18 +10</f>
        <v>30.534898162179367</v>
      </c>
      <c r="L18">
        <v>12</v>
      </c>
      <c r="M18">
        <v>4</v>
      </c>
      <c r="N18">
        <f t="shared" si="9"/>
        <v>4271386.6765403217</v>
      </c>
      <c r="O18">
        <f t="shared" si="10"/>
        <v>0.13288988414608272</v>
      </c>
      <c r="Q18">
        <f t="shared" si="11"/>
        <v>-0.67538865021355077</v>
      </c>
      <c r="R18">
        <f t="shared" si="8"/>
        <v>-0.62754085008744886</v>
      </c>
      <c r="S18">
        <f t="shared" si="8"/>
        <v>-0.10917007370930561</v>
      </c>
      <c r="T18">
        <f t="shared" si="8"/>
        <v>2.6585418662728726E-2</v>
      </c>
      <c r="U18" s="75"/>
    </row>
    <row r="19" spans="1:27" ht="17" thickBot="1" x14ac:dyDescent="0.25">
      <c r="A19" s="13">
        <v>2032</v>
      </c>
      <c r="B19" s="13" t="s">
        <v>28</v>
      </c>
      <c r="C19" s="13" t="s">
        <v>29</v>
      </c>
      <c r="D19" s="69">
        <v>-4.9697060000000004</v>
      </c>
      <c r="E19" s="69">
        <v>-4.7000729999999997</v>
      </c>
      <c r="F19" s="69">
        <v>0.10475130000000001</v>
      </c>
      <c r="G19" s="69">
        <v>0.20083280000000001</v>
      </c>
      <c r="H19" s="13">
        <v>2.50003E-2</v>
      </c>
      <c r="I19" s="13"/>
      <c r="J19" s="13"/>
      <c r="K19" s="46">
        <f>-2*LN(H19/L19) +2*M19 +10</f>
        <v>30.347548207947874</v>
      </c>
      <c r="L19" s="13">
        <v>12</v>
      </c>
      <c r="M19" s="13">
        <v>4</v>
      </c>
      <c r="N19" s="13">
        <f t="shared" si="9"/>
        <v>3889433.6120328433</v>
      </c>
      <c r="O19" s="13">
        <f t="shared" si="10"/>
        <v>0.12100669436829559</v>
      </c>
      <c r="Q19">
        <f t="shared" si="11"/>
        <v>-0.60136769504228482</v>
      </c>
      <c r="R19">
        <f t="shared" si="8"/>
        <v>-0.5687402970196781</v>
      </c>
      <c r="S19">
        <f t="shared" si="8"/>
        <v>1.2675608543781643E-2</v>
      </c>
      <c r="T19">
        <f t="shared" si="8"/>
        <v>2.4302113248729034E-2</v>
      </c>
      <c r="U19" s="75"/>
    </row>
    <row r="20" spans="1:27" x14ac:dyDescent="0.2">
      <c r="A20" s="9"/>
      <c r="I20" s="5"/>
      <c r="Q20" t="s">
        <v>38</v>
      </c>
      <c r="T20" s="75"/>
      <c r="U20" s="75"/>
    </row>
    <row r="21" spans="1:27" x14ac:dyDescent="0.2">
      <c r="A21">
        <v>2032</v>
      </c>
      <c r="B21" t="s">
        <v>31</v>
      </c>
      <c r="I21" s="5"/>
      <c r="P21" s="1" t="s">
        <v>4</v>
      </c>
      <c r="Q21" s="10">
        <f>SUM(Q12:Q19)</f>
        <v>-5.0061752923828493</v>
      </c>
      <c r="R21" s="10">
        <f t="shared" ref="R21:T21" si="13">SUM(R12:R19)</f>
        <v>-4.7199120427553583</v>
      </c>
      <c r="S21" s="10">
        <f t="shared" si="13"/>
        <v>6.497932070207274E-2</v>
      </c>
      <c r="T21" s="10">
        <f t="shared" si="13"/>
        <v>0.20058820241156142</v>
      </c>
      <c r="U21" s="75"/>
      <c r="V21" s="4"/>
      <c r="W21" s="4"/>
      <c r="X21" s="4"/>
      <c r="Y21" s="4"/>
      <c r="Z21" s="4"/>
      <c r="AA21" s="4"/>
    </row>
    <row r="22" spans="1:27" x14ac:dyDescent="0.2">
      <c r="A22">
        <v>2032</v>
      </c>
      <c r="B22" t="s">
        <v>12</v>
      </c>
      <c r="C22" t="s">
        <v>7</v>
      </c>
      <c r="D22">
        <v>-3.7492304999999999</v>
      </c>
      <c r="E22">
        <v>1.1040652</v>
      </c>
      <c r="F22">
        <v>-0.99243780000000004</v>
      </c>
      <c r="G22" s="53">
        <v>0.2018094</v>
      </c>
      <c r="H22">
        <v>1.303932E-2</v>
      </c>
      <c r="I22" s="5">
        <v>0.58784000000000003</v>
      </c>
      <c r="J22" s="4"/>
      <c r="K22" s="4">
        <f>-2*LN(H22/L22) +2*M22</f>
        <v>20.838454825524888</v>
      </c>
      <c r="L22">
        <v>8</v>
      </c>
      <c r="M22">
        <v>4</v>
      </c>
      <c r="N22">
        <f>1/EXP(-0.5*K22)</f>
        <v>33497.544370807198</v>
      </c>
      <c r="O22">
        <f>N22/SUM(N$22:N$24)</f>
        <v>1.9084368753575579E-6</v>
      </c>
      <c r="P22" s="1" t="s">
        <v>5</v>
      </c>
      <c r="Q22" s="10">
        <f>STDEV(D12:D19)</f>
        <v>4.5509043138228386E-2</v>
      </c>
      <c r="R22" s="10">
        <f t="shared" ref="R22:T22" si="14">STDEV(E12:E19)</f>
        <v>5.5409873748631704E-2</v>
      </c>
      <c r="S22" s="10">
        <f t="shared" si="14"/>
        <v>0.65275508181412933</v>
      </c>
      <c r="T22" s="10">
        <f t="shared" si="14"/>
        <v>5.3119206911033095E-4</v>
      </c>
      <c r="U22" s="75"/>
    </row>
    <row r="23" spans="1:27" x14ac:dyDescent="0.2">
      <c r="A23">
        <v>2032</v>
      </c>
      <c r="B23" t="s">
        <v>12</v>
      </c>
      <c r="C23" t="s">
        <v>29</v>
      </c>
      <c r="D23">
        <v>-3.6216617000000002</v>
      </c>
      <c r="E23">
        <v>4.173025</v>
      </c>
      <c r="F23">
        <v>-0.89471780000000001</v>
      </c>
      <c r="G23" s="53">
        <v>0.200298</v>
      </c>
      <c r="H23">
        <v>1.6311369999999999E-2</v>
      </c>
      <c r="J23" s="4"/>
      <c r="K23" s="4">
        <f>-2*LN(H23/L23) +2*M23</f>
        <v>20.390668820018263</v>
      </c>
      <c r="L23">
        <v>8</v>
      </c>
      <c r="M23">
        <v>4</v>
      </c>
      <c r="N23">
        <f>1/EXP(-0.5*K23)</f>
        <v>26777.959194424162</v>
      </c>
      <c r="O23">
        <f t="shared" ref="O23:O24" si="15">N23/SUM(N$22:N$24)</f>
        <v>1.5256057043392034E-6</v>
      </c>
      <c r="P23" s="1" t="s">
        <v>26</v>
      </c>
      <c r="Q23" s="10">
        <f>SQRT(EXP(Q22^2)-1)</f>
        <v>4.5532616445967442E-2</v>
      </c>
      <c r="R23" s="10">
        <f t="shared" ref="R23:T23" si="16">SQRT(EXP(R22^2)-1)</f>
        <v>5.5452431563415366E-2</v>
      </c>
      <c r="S23" s="10">
        <f t="shared" si="16"/>
        <v>0.72887403050881117</v>
      </c>
      <c r="T23" s="105">
        <f t="shared" si="16"/>
        <v>5.3119210648181912E-4</v>
      </c>
      <c r="U23" s="75"/>
    </row>
    <row r="24" spans="1:27" ht="17" thickBot="1" x14ac:dyDescent="0.25">
      <c r="A24">
        <v>2032</v>
      </c>
      <c r="B24" s="42" t="s">
        <v>12</v>
      </c>
      <c r="C24" s="42" t="s">
        <v>62</v>
      </c>
      <c r="D24" s="42">
        <v>-2.7501793000000001</v>
      </c>
      <c r="E24" s="42">
        <v>3.2477624</v>
      </c>
      <c r="F24" s="42">
        <v>-0.55213080000000003</v>
      </c>
      <c r="G24" s="52"/>
      <c r="H24" s="43">
        <v>3.4329780000000001E-9</v>
      </c>
      <c r="I24" s="2"/>
      <c r="J24" s="4"/>
      <c r="K24" s="4">
        <f>-2*LN(H24/L24) +2*M24</f>
        <v>47.176900039097326</v>
      </c>
      <c r="L24">
        <v>3</v>
      </c>
      <c r="M24">
        <v>3</v>
      </c>
      <c r="N24">
        <f>1/EXP(-0.5*K24)</f>
        <v>17552285732.551437</v>
      </c>
      <c r="O24">
        <f t="shared" si="15"/>
        <v>0.99999656595742026</v>
      </c>
      <c r="P24" s="1"/>
      <c r="Q24" s="4"/>
      <c r="R24" s="4"/>
      <c r="S24" s="4"/>
      <c r="T24" s="4"/>
      <c r="U24" s="75"/>
      <c r="V24" s="4"/>
      <c r="W24" s="4"/>
      <c r="X24" s="4"/>
      <c r="Y24" s="4"/>
      <c r="Z24" s="4"/>
      <c r="AA24" s="4"/>
    </row>
    <row r="25" spans="1:27" ht="17" thickTop="1" x14ac:dyDescent="0.2">
      <c r="A25">
        <v>2032</v>
      </c>
      <c r="B25" t="s">
        <v>12</v>
      </c>
      <c r="C25" t="s">
        <v>64</v>
      </c>
      <c r="D25">
        <v>-4.5253427000000004</v>
      </c>
      <c r="E25">
        <v>6.0199227999999998</v>
      </c>
      <c r="F25">
        <v>-1.1383698</v>
      </c>
      <c r="H25" s="2">
        <v>3.2305916999999998E-21</v>
      </c>
      <c r="I25" s="51"/>
      <c r="P25" s="1"/>
      <c r="Q25" s="4"/>
      <c r="R25" s="4"/>
      <c r="S25" s="4"/>
      <c r="T25" s="4"/>
      <c r="U25" s="75"/>
    </row>
    <row r="26" spans="1:27" x14ac:dyDescent="0.2">
      <c r="G26" s="50"/>
      <c r="H26" s="50"/>
      <c r="I26" s="51"/>
      <c r="P26" s="1"/>
      <c r="Q26" s="4"/>
      <c r="R26" s="4"/>
      <c r="S26" s="4"/>
      <c r="T26" s="4"/>
      <c r="U26" s="75"/>
    </row>
    <row r="27" spans="1:27" x14ac:dyDescent="0.2">
      <c r="A27">
        <v>2032</v>
      </c>
      <c r="B27" t="s">
        <v>13</v>
      </c>
      <c r="C27" t="s">
        <v>7</v>
      </c>
      <c r="D27">
        <v>-6.4549339999999997</v>
      </c>
      <c r="E27">
        <v>-7.5259119999999999</v>
      </c>
      <c r="F27">
        <v>1.2029110000000001</v>
      </c>
      <c r="G27">
        <v>0.20003399999999999</v>
      </c>
      <c r="H27">
        <v>1.077172E-2</v>
      </c>
      <c r="I27" s="5" t="s">
        <v>81</v>
      </c>
      <c r="K27" s="4">
        <f>-2*LN(H27/L27) +2*M27</f>
        <v>21.456111350045681</v>
      </c>
      <c r="L27">
        <v>9</v>
      </c>
      <c r="M27">
        <v>4</v>
      </c>
      <c r="N27">
        <f>1/EXP(-0.5*K27)</f>
        <v>45617.909702285084</v>
      </c>
      <c r="O27">
        <f>N27/SUM(N$27:N$29)</f>
        <v>2.1096326757137327E-7</v>
      </c>
      <c r="P27" s="1"/>
      <c r="Q27" s="35"/>
      <c r="R27" s="34"/>
      <c r="S27" s="34"/>
      <c r="T27" s="34"/>
      <c r="U27" s="75"/>
    </row>
    <row r="28" spans="1:27" x14ac:dyDescent="0.2">
      <c r="A28">
        <v>2032</v>
      </c>
      <c r="B28" t="s">
        <v>13</v>
      </c>
      <c r="C28" t="s">
        <v>29</v>
      </c>
      <c r="D28">
        <v>-6.4824400000000004</v>
      </c>
      <c r="E28">
        <v>-7.6693885000000002</v>
      </c>
      <c r="F28">
        <v>1.0218518000000001</v>
      </c>
      <c r="G28">
        <v>0.2002554</v>
      </c>
      <c r="H28">
        <v>1.064034E-2</v>
      </c>
      <c r="I28" s="51"/>
      <c r="K28" s="4">
        <f>-2*LN(H28/L28) +2*M28</f>
        <v>21.480654836056374</v>
      </c>
      <c r="L28">
        <v>9</v>
      </c>
      <c r="M28">
        <v>4</v>
      </c>
      <c r="N28">
        <f>1/EXP(-0.5*K28)</f>
        <v>46181.169990648632</v>
      </c>
      <c r="O28">
        <f t="shared" ref="O28:O29" si="17">N28/SUM(N$27:N$29)</f>
        <v>2.1356810483160433E-7</v>
      </c>
      <c r="Q28" s="35"/>
      <c r="T28" s="34"/>
      <c r="U28" s="103"/>
    </row>
    <row r="29" spans="1:27" ht="17" thickBot="1" x14ac:dyDescent="0.25">
      <c r="A29">
        <v>2032</v>
      </c>
      <c r="B29" s="42" t="s">
        <v>13</v>
      </c>
      <c r="C29" s="42" t="s">
        <v>62</v>
      </c>
      <c r="D29" s="42">
        <v>-1.2276400000000001</v>
      </c>
      <c r="E29" s="42">
        <v>3.0100167999999998</v>
      </c>
      <c r="F29" s="42">
        <v>-0.68974120000000005</v>
      </c>
      <c r="G29" s="42"/>
      <c r="H29" s="43">
        <v>2.7866109999999999E-10</v>
      </c>
      <c r="I29" s="51"/>
      <c r="K29" s="4">
        <f>-2*LN(H29/L29) +2*M29</f>
        <v>52.199274112912292</v>
      </c>
      <c r="L29">
        <v>3</v>
      </c>
      <c r="M29">
        <v>3</v>
      </c>
      <c r="N29">
        <f>1/EXP(-0.5*K29)</f>
        <v>216236176378.98877</v>
      </c>
      <c r="O29">
        <f t="shared" si="17"/>
        <v>0.99999957546862761</v>
      </c>
      <c r="P29" s="35"/>
      <c r="Q29" s="65"/>
      <c r="R29" s="65"/>
      <c r="S29" s="65"/>
      <c r="U29" s="75"/>
    </row>
    <row r="30" spans="1:27" ht="17" thickTop="1" x14ac:dyDescent="0.2">
      <c r="A30">
        <v>2032</v>
      </c>
      <c r="B30" t="s">
        <v>13</v>
      </c>
      <c r="C30" t="s">
        <v>64</v>
      </c>
      <c r="D30">
        <v>-6.0977986</v>
      </c>
      <c r="E30">
        <v>-3.1047449</v>
      </c>
      <c r="F30">
        <v>2.2170738000000001</v>
      </c>
      <c r="H30" s="2">
        <v>1.3559121E-17</v>
      </c>
      <c r="I30" s="51"/>
      <c r="P30" s="35"/>
      <c r="Q30" s="65"/>
      <c r="R30" s="65"/>
      <c r="S30" s="65"/>
      <c r="U30" s="75"/>
    </row>
    <row r="31" spans="1:27" x14ac:dyDescent="0.2">
      <c r="A31" s="9"/>
      <c r="G31" s="50"/>
      <c r="H31" s="50"/>
      <c r="I31" s="51"/>
      <c r="P31" s="35"/>
      <c r="Q31" s="65"/>
      <c r="R31" s="65"/>
      <c r="S31" s="65"/>
      <c r="U31" s="75"/>
    </row>
    <row r="32" spans="1:27" x14ac:dyDescent="0.2">
      <c r="A32">
        <v>2032</v>
      </c>
      <c r="B32" t="s">
        <v>22</v>
      </c>
      <c r="C32" t="s">
        <v>34</v>
      </c>
      <c r="D32" s="65">
        <v>-0.49293189999999998</v>
      </c>
      <c r="E32" s="65">
        <v>-1.3793740000000001</v>
      </c>
      <c r="F32" s="65">
        <v>2.9716586999999999</v>
      </c>
      <c r="H32" s="65">
        <v>8.5318590000000007</v>
      </c>
      <c r="I32" s="51"/>
      <c r="K32" s="4">
        <f>-2*LN(H32) +2*M32</f>
        <v>3.7123854510942849</v>
      </c>
      <c r="L32">
        <v>3</v>
      </c>
      <c r="M32">
        <v>4</v>
      </c>
      <c r="N32">
        <f t="shared" ref="N32:N34" si="18">1/EXP(-0.5*K32)</f>
        <v>6.399326340618642</v>
      </c>
      <c r="O32">
        <f>N32/SUM(N$32:$N$34)</f>
        <v>0.38071445960051997</v>
      </c>
      <c r="P32" s="35"/>
      <c r="U32" s="75"/>
    </row>
    <row r="33" spans="1:21" x14ac:dyDescent="0.2">
      <c r="A33">
        <v>2032</v>
      </c>
      <c r="B33" t="s">
        <v>22</v>
      </c>
      <c r="C33" t="s">
        <v>33</v>
      </c>
      <c r="D33" s="65">
        <v>-2.0725837</v>
      </c>
      <c r="E33" s="65">
        <v>-1.012195</v>
      </c>
      <c r="F33" s="65">
        <v>-0.1516721</v>
      </c>
      <c r="H33">
        <v>9.632854</v>
      </c>
      <c r="I33" s="51"/>
      <c r="K33" s="4">
        <f>-2*LN(H33) +2*M33</f>
        <v>3.4696409051463002</v>
      </c>
      <c r="L33">
        <v>3</v>
      </c>
      <c r="M33">
        <v>4</v>
      </c>
      <c r="N33">
        <f t="shared" si="18"/>
        <v>5.6679100537747429</v>
      </c>
      <c r="O33">
        <f>N33/SUM(N$32:$N$34)</f>
        <v>0.33720038615480252</v>
      </c>
      <c r="P33" s="35"/>
      <c r="U33" s="75"/>
    </row>
    <row r="34" spans="1:21" ht="17" thickBot="1" x14ac:dyDescent="0.25">
      <c r="A34" s="42">
        <v>2032</v>
      </c>
      <c r="B34" s="42" t="s">
        <v>22</v>
      </c>
      <c r="C34" s="42" t="s">
        <v>39</v>
      </c>
      <c r="D34" s="74">
        <v>-2.1945888</v>
      </c>
      <c r="E34" s="74">
        <v>-4.4201600000000001</v>
      </c>
      <c r="F34" s="74">
        <v>4.6992618999999998</v>
      </c>
      <c r="G34" s="42"/>
      <c r="H34" s="42">
        <v>11.51497</v>
      </c>
      <c r="I34" s="51"/>
      <c r="K34" s="4">
        <f>-2*LN(H34) +2*M34</f>
        <v>3.1127041440563668</v>
      </c>
      <c r="L34">
        <v>3</v>
      </c>
      <c r="M34">
        <v>4</v>
      </c>
      <c r="N34">
        <f t="shared" si="18"/>
        <v>4.74149303325534</v>
      </c>
      <c r="O34">
        <f>N34/SUM(N$32:$N$34)</f>
        <v>0.28208515424467751</v>
      </c>
      <c r="P34" s="35"/>
      <c r="U34" s="75"/>
    </row>
    <row r="35" spans="1:21" ht="17" thickTop="1" x14ac:dyDescent="0.2">
      <c r="A35">
        <v>2032</v>
      </c>
      <c r="B35" t="s">
        <v>22</v>
      </c>
      <c r="C35" t="s">
        <v>64</v>
      </c>
      <c r="D35">
        <v>-4.6386225999999997</v>
      </c>
      <c r="E35">
        <v>1.8326297</v>
      </c>
      <c r="F35" s="65">
        <v>-1.9230893</v>
      </c>
      <c r="H35" s="2">
        <v>2.6107624000000002E-18</v>
      </c>
      <c r="I35" s="50"/>
      <c r="K35" s="4"/>
      <c r="P35" s="35"/>
      <c r="U35" s="75"/>
    </row>
    <row r="36" spans="1:21" x14ac:dyDescent="0.2">
      <c r="I36" s="50"/>
      <c r="K36" s="4"/>
      <c r="P36" s="35"/>
      <c r="U36" s="75"/>
    </row>
    <row r="37" spans="1:21" x14ac:dyDescent="0.2">
      <c r="A37">
        <v>2032</v>
      </c>
      <c r="B37" t="s">
        <v>23</v>
      </c>
      <c r="C37" t="s">
        <v>34</v>
      </c>
      <c r="D37" s="65">
        <v>0.18298039999999999</v>
      </c>
      <c r="E37" s="65">
        <v>0.42532402000000002</v>
      </c>
      <c r="F37" s="65">
        <v>-0.25778610000000002</v>
      </c>
      <c r="H37">
        <v>8.5211959999999998</v>
      </c>
      <c r="I37" s="50"/>
      <c r="K37" s="4">
        <f>-2*LN(H37) +2*M37</f>
        <v>3.714886586847304</v>
      </c>
      <c r="L37">
        <v>3</v>
      </c>
      <c r="M37">
        <v>4</v>
      </c>
      <c r="N37">
        <f t="shared" ref="N37:N39" si="19">1/EXP(-0.5*K37)</f>
        <v>6.407334138675397</v>
      </c>
      <c r="O37">
        <f>N37/SUM(N$37:$N$39)</f>
        <v>0.40220608262202584</v>
      </c>
      <c r="P37" s="35"/>
      <c r="Q37" s="35"/>
      <c r="R37" s="34"/>
      <c r="S37" s="34"/>
      <c r="T37" s="34"/>
      <c r="U37" s="75"/>
    </row>
    <row r="38" spans="1:21" x14ac:dyDescent="0.2">
      <c r="A38">
        <v>2032</v>
      </c>
      <c r="B38" t="s">
        <v>23</v>
      </c>
      <c r="C38" t="s">
        <v>33</v>
      </c>
      <c r="D38" s="65">
        <v>-0.21681420000000001</v>
      </c>
      <c r="E38" s="65">
        <v>-2.7902980000000001E-2</v>
      </c>
      <c r="F38" s="65">
        <v>-1.5877778</v>
      </c>
      <c r="H38">
        <v>11.3924</v>
      </c>
      <c r="I38" s="50"/>
      <c r="K38" s="4">
        <f>-2*LN(H38) +2*M38</f>
        <v>3.1341070671745079</v>
      </c>
      <c r="L38">
        <v>3</v>
      </c>
      <c r="M38">
        <v>4</v>
      </c>
      <c r="N38">
        <f t="shared" si="19"/>
        <v>4.7925064106899544</v>
      </c>
      <c r="O38">
        <f>N38/SUM(N$37:$N$39)</f>
        <v>0.30083888051810648</v>
      </c>
      <c r="T38" s="75"/>
      <c r="U38" s="75"/>
    </row>
    <row r="39" spans="1:21" ht="17" thickBot="1" x14ac:dyDescent="0.25">
      <c r="A39" s="42">
        <v>2032</v>
      </c>
      <c r="B39" s="42" t="s">
        <v>23</v>
      </c>
      <c r="C39" s="42" t="s">
        <v>39</v>
      </c>
      <c r="D39" s="74">
        <v>-1.7933706</v>
      </c>
      <c r="E39" s="74">
        <v>-4.8220297299999997</v>
      </c>
      <c r="F39" s="74">
        <v>-2.7106100999999998</v>
      </c>
      <c r="G39" s="42"/>
      <c r="H39" s="42">
        <v>11.541399999999999</v>
      </c>
      <c r="I39" s="50"/>
      <c r="K39" s="4">
        <f>-2*LN(H39) +2*M39</f>
        <v>3.1081188582413306</v>
      </c>
      <c r="L39">
        <v>3</v>
      </c>
      <c r="M39">
        <v>4</v>
      </c>
      <c r="N39">
        <f t="shared" si="19"/>
        <v>4.7306349345091787</v>
      </c>
      <c r="O39">
        <f>N39/SUM(N$37:$N$39)</f>
        <v>0.29695503685986763</v>
      </c>
      <c r="T39" s="75"/>
      <c r="U39" s="75"/>
    </row>
    <row r="40" spans="1:21" ht="17" thickTop="1" x14ac:dyDescent="0.2">
      <c r="A40">
        <v>2032</v>
      </c>
      <c r="B40" t="s">
        <v>23</v>
      </c>
      <c r="C40" t="s">
        <v>64</v>
      </c>
      <c r="D40">
        <v>-4.8491906</v>
      </c>
      <c r="E40">
        <v>1.9996464</v>
      </c>
      <c r="F40">
        <v>-1.6777557999999999</v>
      </c>
      <c r="H40" s="2">
        <v>8.9557957000000005E-19</v>
      </c>
      <c r="I40" s="50"/>
      <c r="K40" s="4"/>
      <c r="T40" s="75"/>
      <c r="U40" s="75"/>
    </row>
    <row r="41" spans="1:21" x14ac:dyDescent="0.2">
      <c r="I41" s="50"/>
      <c r="K41" s="4"/>
      <c r="T41" s="75"/>
      <c r="U41" s="75"/>
    </row>
    <row r="42" spans="1:21" x14ac:dyDescent="0.2">
      <c r="A42">
        <v>2032</v>
      </c>
      <c r="B42" t="s">
        <v>32</v>
      </c>
      <c r="C42" t="s">
        <v>34</v>
      </c>
      <c r="D42" s="65">
        <v>-6.4397339999999997E-2</v>
      </c>
      <c r="E42" s="65">
        <v>0.54491029999999996</v>
      </c>
      <c r="F42" s="65">
        <v>-0.2884082</v>
      </c>
      <c r="H42">
        <v>8.5211959999999998</v>
      </c>
      <c r="I42" s="50"/>
      <c r="K42" s="4">
        <f>-2*LN(H42) +2*M42</f>
        <v>3.714886586847304</v>
      </c>
      <c r="L42">
        <v>3</v>
      </c>
      <c r="M42">
        <v>4</v>
      </c>
      <c r="N42">
        <f>1/EXP(-0.5*K42)</f>
        <v>6.407334138675397</v>
      </c>
      <c r="O42">
        <f>N42/SUM(N$42:N$44)</f>
        <v>0.37519686822827486</v>
      </c>
      <c r="T42" s="79"/>
      <c r="U42" s="75"/>
    </row>
    <row r="43" spans="1:21" x14ac:dyDescent="0.2">
      <c r="A43">
        <v>2032</v>
      </c>
      <c r="B43" t="s">
        <v>32</v>
      </c>
      <c r="C43" t="s">
        <v>33</v>
      </c>
      <c r="D43" s="65">
        <v>-1.4470048900000001</v>
      </c>
      <c r="E43" s="65">
        <v>2.6889498999999999</v>
      </c>
      <c r="F43" s="65">
        <v>-0.60682400000000003</v>
      </c>
      <c r="H43">
        <v>9.3429470000000006</v>
      </c>
      <c r="I43" s="50"/>
      <c r="K43" s="4">
        <f>-2*LN(H43) +2*M43</f>
        <v>3.5307565458028147</v>
      </c>
      <c r="L43">
        <v>3</v>
      </c>
      <c r="M43">
        <v>4</v>
      </c>
      <c r="N43">
        <f t="shared" ref="N43:N44" si="20">1/EXP(-0.5*K43)</f>
        <v>5.8437824845997994</v>
      </c>
      <c r="O43">
        <f>N43/SUM(N$42:N$44)</f>
        <v>0.34219674506976255</v>
      </c>
      <c r="T43" s="75"/>
      <c r="U43" s="75"/>
    </row>
    <row r="44" spans="1:21" ht="17" thickBot="1" x14ac:dyDescent="0.25">
      <c r="A44" s="42">
        <v>2032</v>
      </c>
      <c r="B44" s="42" t="s">
        <v>32</v>
      </c>
      <c r="C44" s="42" t="s">
        <v>39</v>
      </c>
      <c r="D44" s="74">
        <v>-2.06380813</v>
      </c>
      <c r="E44" s="74">
        <v>-7.0133326</v>
      </c>
      <c r="F44" s="74">
        <v>-2.7413349999999999</v>
      </c>
      <c r="G44" s="42"/>
      <c r="H44" s="42">
        <v>11.313000000000001</v>
      </c>
      <c r="K44" s="4">
        <f>-2*LN(H44) +2*M44</f>
        <v>3.1480949861113405</v>
      </c>
      <c r="L44">
        <v>3</v>
      </c>
      <c r="M44">
        <v>4</v>
      </c>
      <c r="N44">
        <f t="shared" si="20"/>
        <v>4.8261424938693747</v>
      </c>
      <c r="O44">
        <f>N44/SUM(N$42:N$44)</f>
        <v>0.28260638670196259</v>
      </c>
      <c r="Q44" t="s">
        <v>0</v>
      </c>
      <c r="R44" t="s">
        <v>1</v>
      </c>
      <c r="S44" t="s">
        <v>47</v>
      </c>
      <c r="T44" s="75"/>
      <c r="U44" s="75"/>
    </row>
    <row r="45" spans="1:21" ht="17" thickTop="1" x14ac:dyDescent="0.2">
      <c r="A45">
        <v>2032</v>
      </c>
      <c r="B45" t="s">
        <v>32</v>
      </c>
      <c r="C45" t="s">
        <v>64</v>
      </c>
      <c r="D45">
        <v>-4.6851466000000004</v>
      </c>
      <c r="E45">
        <v>7.3573998999999999</v>
      </c>
      <c r="F45">
        <v>-4.5906000000000002</v>
      </c>
      <c r="H45">
        <v>2.7891218999999997E-4</v>
      </c>
      <c r="Q45" s="80">
        <f>$O22*D22+$O23*D23+$O24*D24</f>
        <v>-2.750182536164671</v>
      </c>
      <c r="R45" s="21">
        <f>$O22*E22+$O23*E23+$O24*E24</f>
        <v>3.2477597204751145</v>
      </c>
      <c r="S45" s="81">
        <f>$O22*F22+$O23*F23+$O24*F24</f>
        <v>-0.5521321629507967</v>
      </c>
      <c r="T45" s="75"/>
      <c r="U45" s="75"/>
    </row>
    <row r="46" spans="1:21" x14ac:dyDescent="0.2">
      <c r="D46" s="4"/>
      <c r="E46" s="4"/>
      <c r="F46" s="4"/>
      <c r="G46" s="4"/>
      <c r="Q46" s="22" t="s">
        <v>35</v>
      </c>
      <c r="R46" s="82"/>
      <c r="S46" s="83"/>
      <c r="T46" s="75"/>
      <c r="U46" s="75"/>
    </row>
    <row r="47" spans="1:21" ht="17" thickBot="1" x14ac:dyDescent="0.25">
      <c r="A47" s="9">
        <v>2030</v>
      </c>
      <c r="C47" t="s">
        <v>82</v>
      </c>
      <c r="G47" s="4"/>
      <c r="Q47" s="22">
        <f>$O27*D27+$O28*D28+$O29*D29</f>
        <v>-1.2276422250247001</v>
      </c>
      <c r="R47" s="82">
        <f>$O27*E27+$O28*E28+$O29*E29</f>
        <v>3.0100122965256824</v>
      </c>
      <c r="S47" s="83">
        <f>$O27*F27+$O28*F28+$O29*F29</f>
        <v>-0.68974043517823425</v>
      </c>
      <c r="T47" s="79"/>
      <c r="U47" s="75"/>
    </row>
    <row r="48" spans="1:21" x14ac:dyDescent="0.2">
      <c r="A48" s="9">
        <v>2030</v>
      </c>
      <c r="C48" s="27" t="s">
        <v>21</v>
      </c>
      <c r="D48" s="28">
        <v>-2.750182536164671</v>
      </c>
      <c r="E48" s="28">
        <v>3.2477597204751145</v>
      </c>
      <c r="F48" s="28">
        <v>-0.5521321629507967</v>
      </c>
      <c r="G48" s="18"/>
      <c r="H48" s="30">
        <f t="shared" ref="H48:J52" si="21">EXP(D48)</f>
        <v>6.3916193125063109E-2</v>
      </c>
      <c r="I48" s="30">
        <f t="shared" si="21"/>
        <v>25.732627017388324</v>
      </c>
      <c r="J48" s="89">
        <f t="shared" si="21"/>
        <v>0.57572096987995591</v>
      </c>
      <c r="Q48" s="22" t="s">
        <v>44</v>
      </c>
      <c r="R48" s="82"/>
      <c r="S48" s="83"/>
      <c r="T48" s="75"/>
      <c r="U48" s="75"/>
    </row>
    <row r="49" spans="1:21" x14ac:dyDescent="0.2">
      <c r="A49" s="9">
        <v>2030</v>
      </c>
      <c r="C49" s="19" t="s">
        <v>22</v>
      </c>
      <c r="D49" s="90">
        <v>-1.5056032460581488</v>
      </c>
      <c r="E49" s="90">
        <v>-2.1133216872471219</v>
      </c>
      <c r="F49" s="90">
        <v>2.4058015632964098</v>
      </c>
      <c r="G49" s="91"/>
      <c r="H49" s="92">
        <f t="shared" si="21"/>
        <v>0.22188340316317381</v>
      </c>
      <c r="I49" s="92">
        <f t="shared" si="21"/>
        <v>0.12083591993244885</v>
      </c>
      <c r="J49" s="93">
        <f t="shared" si="21"/>
        <v>11.087313905199887</v>
      </c>
      <c r="Q49" s="22">
        <f>$O32*D32+$O33*D33+$O34*D34</f>
        <v>-1.5056032460581488</v>
      </c>
      <c r="R49" s="82">
        <f>$O32*E32+$O33*E33+$O34*E34</f>
        <v>-2.1133216872471219</v>
      </c>
      <c r="S49" s="83">
        <f>$O32*F32+$O33*F33+$O34*F34</f>
        <v>2.4058015632964098</v>
      </c>
      <c r="T49" s="75"/>
      <c r="U49" s="75"/>
    </row>
    <row r="50" spans="1:21" x14ac:dyDescent="0.2">
      <c r="A50" s="9">
        <v>2030</v>
      </c>
      <c r="C50" s="19" t="s">
        <v>23</v>
      </c>
      <c r="D50" s="94">
        <v>-0.52418074395422043</v>
      </c>
      <c r="E50" s="94">
        <v>-1.2692524095485944</v>
      </c>
      <c r="F50" s="94">
        <v>-1.3862777554571413</v>
      </c>
      <c r="G50" s="75"/>
      <c r="H50" s="92">
        <f t="shared" si="21"/>
        <v>0.59204019824991327</v>
      </c>
      <c r="I50" s="92">
        <f t="shared" si="21"/>
        <v>0.28104164731403475</v>
      </c>
      <c r="J50" s="93">
        <f t="shared" si="21"/>
        <v>0.25000415145015603</v>
      </c>
      <c r="Q50" s="22" t="s">
        <v>45</v>
      </c>
      <c r="R50" s="85"/>
      <c r="S50" s="86"/>
      <c r="T50" s="75"/>
      <c r="U50" s="75"/>
    </row>
    <row r="51" spans="1:21" x14ac:dyDescent="0.2">
      <c r="A51" s="9">
        <v>2030</v>
      </c>
      <c r="C51" s="19" t="s">
        <v>24</v>
      </c>
      <c r="D51" s="90">
        <v>-1.1025674022136955</v>
      </c>
      <c r="E51" s="90">
        <v>-0.85741404336408755</v>
      </c>
      <c r="F51" s="90">
        <v>-1.090581830131192</v>
      </c>
      <c r="G51" s="75"/>
      <c r="H51" s="92">
        <f t="shared" si="21"/>
        <v>0.33201756587153053</v>
      </c>
      <c r="I51" s="92">
        <f t="shared" si="21"/>
        <v>0.42425777721173435</v>
      </c>
      <c r="J51" s="93">
        <f t="shared" si="21"/>
        <v>0.33602092971811859</v>
      </c>
      <c r="Q51" s="22">
        <f>$O37*D37+ $O38*D38+$O39*D39</f>
        <v>-0.52418074395422043</v>
      </c>
      <c r="R51" s="82">
        <f t="shared" ref="R51:S51" si="22">$O37*E37+ $O38*E38+$O39*E39</f>
        <v>-1.2692524095485944</v>
      </c>
      <c r="S51" s="83">
        <f t="shared" si="22"/>
        <v>-1.3862777554571413</v>
      </c>
      <c r="T51" s="75"/>
      <c r="U51" s="75"/>
    </row>
    <row r="52" spans="1:21" x14ac:dyDescent="0.2">
      <c r="A52" s="9">
        <v>2030</v>
      </c>
      <c r="C52" s="19" t="s">
        <v>25</v>
      </c>
      <c r="D52" s="90">
        <v>-1.2276422250247001</v>
      </c>
      <c r="E52" s="90">
        <v>3.0100122965256824</v>
      </c>
      <c r="F52" s="90">
        <v>-0.68974043517823425</v>
      </c>
      <c r="G52" s="75"/>
      <c r="H52" s="92">
        <f t="shared" si="21"/>
        <v>0.29298255088712494</v>
      </c>
      <c r="I52" s="92">
        <f t="shared" si="21"/>
        <v>20.287649391308918</v>
      </c>
      <c r="J52" s="93">
        <f t="shared" si="21"/>
        <v>0.50170627746705376</v>
      </c>
      <c r="Q52" s="22" t="s">
        <v>46</v>
      </c>
      <c r="R52" s="85"/>
      <c r="S52" s="86"/>
      <c r="T52" s="75"/>
      <c r="U52" s="75"/>
    </row>
    <row r="53" spans="1:21" ht="17" thickBot="1" x14ac:dyDescent="0.25">
      <c r="A53" s="9">
        <v>2030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-1.1025674022136955</v>
      </c>
      <c r="R53" s="23">
        <f>$O42*E42+$O43*E43+$O44*E44</f>
        <v>-0.85741404336408755</v>
      </c>
      <c r="S53" s="88">
        <f>$O42*F42+$O43*F43+$O44*F44</f>
        <v>-1.090581830131192</v>
      </c>
      <c r="T53" s="79"/>
      <c r="U53" s="75"/>
    </row>
    <row r="54" spans="1:21" x14ac:dyDescent="0.2">
      <c r="A54" s="9">
        <v>2030</v>
      </c>
      <c r="C54" s="19" t="s">
        <v>4</v>
      </c>
      <c r="D54" s="90">
        <f>AVERAGE(D48:D52)</f>
        <v>-1.4220352306830872</v>
      </c>
      <c r="E54" s="90">
        <f t="shared" ref="E54:F54" si="23">AVERAGE(E48:E52)</f>
        <v>0.40355677536819867</v>
      </c>
      <c r="F54" s="90">
        <f t="shared" si="23"/>
        <v>-0.26258612408419085</v>
      </c>
      <c r="G54" s="75" t="s">
        <v>40</v>
      </c>
      <c r="H54" s="92">
        <f>AVERAGE(H48:H52)</f>
        <v>0.3005679822593611</v>
      </c>
      <c r="I54" s="92">
        <f t="shared" ref="I54:J54" si="24">AVERAGE(I48:I52)</f>
        <v>9.3692823506310923</v>
      </c>
      <c r="J54" s="93">
        <f t="shared" si="24"/>
        <v>2.5501532467430343</v>
      </c>
      <c r="T54" s="75"/>
      <c r="U54" s="75"/>
    </row>
    <row r="55" spans="1:21" x14ac:dyDescent="0.2">
      <c r="A55" s="9">
        <v>2030</v>
      </c>
      <c r="C55" s="19" t="s">
        <v>5</v>
      </c>
      <c r="D55" s="90">
        <f>STDEV(D48:D52)</f>
        <v>0.82415864547833295</v>
      </c>
      <c r="E55" s="90">
        <f t="shared" ref="E55:F55" si="25">STDEV(E48:E52)</f>
        <v>2.5301243026351692</v>
      </c>
      <c r="F55" s="90">
        <f t="shared" si="25"/>
        <v>1.5276493655223893</v>
      </c>
      <c r="G55" s="75" t="s">
        <v>41</v>
      </c>
      <c r="H55" s="92">
        <f>STDEV(H48:H52)</f>
        <v>0.19248246677355657</v>
      </c>
      <c r="I55" s="92">
        <f t="shared" ref="I55:J55" si="26">STDEV(I48:I52)</f>
        <v>12.600725500939021</v>
      </c>
      <c r="J55" s="93">
        <f t="shared" si="26"/>
        <v>4.774167406156514</v>
      </c>
      <c r="T55" s="75"/>
      <c r="U55" s="75"/>
    </row>
    <row r="56" spans="1:21" ht="17" thickBot="1" x14ac:dyDescent="0.25">
      <c r="A56" s="75">
        <v>2030</v>
      </c>
      <c r="B56" s="75"/>
      <c r="C56" s="20" t="s">
        <v>26</v>
      </c>
      <c r="D56" s="17">
        <f>SQRT(EXP(D55^2)-1)</f>
        <v>0.9860898390652939</v>
      </c>
      <c r="E56" s="17">
        <f t="shared" ref="E56:F56" si="27">SQRT(EXP(E55^2)-1)</f>
        <v>24.53091834475816</v>
      </c>
      <c r="F56" s="17">
        <f t="shared" si="27"/>
        <v>3.0522401893930522</v>
      </c>
      <c r="G56" s="13" t="s">
        <v>26</v>
      </c>
      <c r="H56" s="33">
        <f>H55/H54</f>
        <v>0.6403957777760334</v>
      </c>
      <c r="I56" s="33">
        <f t="shared" ref="I56:J56" si="28">I55/I54</f>
        <v>1.3448976164209916</v>
      </c>
      <c r="J56" s="98">
        <f t="shared" si="28"/>
        <v>1.8721100044689125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8" spans="1:21" ht="17" thickBot="1" x14ac:dyDescent="0.25"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1" x14ac:dyDescent="0.2">
      <c r="C59" s="27" t="s">
        <v>21</v>
      </c>
      <c r="D59" s="28">
        <v>-4.5253427000000004</v>
      </c>
      <c r="E59" s="28">
        <v>6.0199227999999998</v>
      </c>
      <c r="F59" s="28">
        <v>-1.1383698</v>
      </c>
      <c r="G59" s="101">
        <f>H25</f>
        <v>3.2305916999999998E-21</v>
      </c>
      <c r="H59" s="30">
        <f t="shared" ref="H59:J63" si="29">EXP(D59)</f>
        <v>1.0831002015958368E-2</v>
      </c>
      <c r="I59" s="30">
        <f t="shared" si="29"/>
        <v>411.54682308551526</v>
      </c>
      <c r="J59" s="89">
        <f t="shared" si="29"/>
        <v>0.32034081598453745</v>
      </c>
      <c r="N59" s="63">
        <v>64.888999999999996</v>
      </c>
      <c r="O59" s="55">
        <v>1436.069</v>
      </c>
      <c r="P59">
        <v>1.0200000000000001E-2</v>
      </c>
      <c r="Q59" s="38">
        <f>(O59/701.7-P59*24)*701.7</f>
        <v>1264.2928399999996</v>
      </c>
    </row>
    <row r="60" spans="1:21" x14ac:dyDescent="0.2">
      <c r="C60" s="19" t="s">
        <v>22</v>
      </c>
      <c r="D60" s="90">
        <v>-4.6386225999999997</v>
      </c>
      <c r="E60" s="90">
        <v>1.8326297</v>
      </c>
      <c r="F60" s="90">
        <v>-1.9230893</v>
      </c>
      <c r="G60" s="102">
        <f>H35</f>
        <v>2.6107624000000002E-18</v>
      </c>
      <c r="H60" s="92">
        <f t="shared" si="29"/>
        <v>9.6710093058982247E-3</v>
      </c>
      <c r="I60" s="92">
        <f t="shared" si="29"/>
        <v>6.250301483844229</v>
      </c>
      <c r="J60" s="93">
        <f t="shared" si="29"/>
        <v>0.14615474811427309</v>
      </c>
      <c r="N60" s="25">
        <v>38.863</v>
      </c>
      <c r="O60" s="56">
        <v>1561.8389999999999</v>
      </c>
      <c r="P60">
        <v>4.3400000000000001E-2</v>
      </c>
      <c r="Q60" s="39">
        <f t="shared" ref="Q60:Q63" si="30">(O60/701.7-P60*24)*701.7</f>
        <v>830.94827999999984</v>
      </c>
    </row>
    <row r="61" spans="1:21" x14ac:dyDescent="0.2">
      <c r="C61" s="19" t="s">
        <v>23</v>
      </c>
      <c r="D61" s="94">
        <v>-4.8491906</v>
      </c>
      <c r="E61" s="94">
        <v>1.9996464</v>
      </c>
      <c r="F61" s="94">
        <v>-1.6777557999999999</v>
      </c>
      <c r="G61" s="100">
        <f>H40</f>
        <v>8.9557957000000005E-19</v>
      </c>
      <c r="H61" s="92">
        <f t="shared" si="29"/>
        <v>7.8347164030021735E-3</v>
      </c>
      <c r="I61" s="92">
        <f t="shared" si="29"/>
        <v>7.3864437905774043</v>
      </c>
      <c r="J61" s="93">
        <f t="shared" si="29"/>
        <v>0.18679270619780616</v>
      </c>
      <c r="N61" s="25">
        <v>52.253</v>
      </c>
      <c r="O61" s="56">
        <v>1772.258</v>
      </c>
      <c r="P61">
        <v>6.5699999999999995E-2</v>
      </c>
      <c r="Q61" s="39">
        <f t="shared" si="30"/>
        <v>665.81743999999992</v>
      </c>
    </row>
    <row r="62" spans="1:21" x14ac:dyDescent="0.2">
      <c r="C62" s="19" t="s">
        <v>24</v>
      </c>
      <c r="D62" s="90">
        <v>-4.6851466000000004</v>
      </c>
      <c r="E62" s="90">
        <v>7.3573998999999999</v>
      </c>
      <c r="F62" s="90">
        <v>-4.5906000000000002</v>
      </c>
      <c r="G62" s="100">
        <f>H45</f>
        <v>2.7891218999999997E-4</v>
      </c>
      <c r="H62" s="92">
        <f t="shared" si="29"/>
        <v>9.2313811925455458E-3</v>
      </c>
      <c r="I62" s="92">
        <f t="shared" si="29"/>
        <v>1567.7549393246684</v>
      </c>
      <c r="J62" s="93">
        <f t="shared" si="29"/>
        <v>1.0146768485494798E-2</v>
      </c>
      <c r="N62" s="25">
        <v>41.170999999999999</v>
      </c>
      <c r="O62" s="56">
        <v>2482</v>
      </c>
      <c r="P62">
        <v>6.7599999999999993E-2</v>
      </c>
      <c r="Q62" s="39">
        <f t="shared" si="30"/>
        <v>1343.5619199999999</v>
      </c>
    </row>
    <row r="63" spans="1:21" ht="17" thickBot="1" x14ac:dyDescent="0.25">
      <c r="C63" s="19" t="s">
        <v>25</v>
      </c>
      <c r="D63" s="90">
        <v>-6.0977986</v>
      </c>
      <c r="E63" s="90">
        <v>-3.1047449</v>
      </c>
      <c r="F63" s="90">
        <v>2.2170738000000001</v>
      </c>
      <c r="G63" s="100">
        <f>H30</f>
        <v>1.3559121E-17</v>
      </c>
      <c r="H63" s="92">
        <f t="shared" si="29"/>
        <v>2.2478106071237322E-3</v>
      </c>
      <c r="I63" s="92">
        <f t="shared" si="29"/>
        <v>4.4835954752575777E-2</v>
      </c>
      <c r="J63" s="93">
        <f t="shared" si="29"/>
        <v>9.1804277554402116</v>
      </c>
      <c r="N63" s="64">
        <v>65.067999999999998</v>
      </c>
      <c r="O63" s="57">
        <v>1948.6310000000001</v>
      </c>
      <c r="P63">
        <v>0.15490000000000001</v>
      </c>
      <c r="Q63" s="40">
        <f t="shared" si="30"/>
        <v>-660.00892000000022</v>
      </c>
    </row>
    <row r="64" spans="1:21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52.448799999999991</v>
      </c>
      <c r="O64" s="59">
        <f>AVERAGE(O59:O63)</f>
        <v>1840.1594</v>
      </c>
      <c r="Q64" s="59">
        <f>AVERAGE(Q59:Q63)</f>
        <v>688.92231199999992</v>
      </c>
    </row>
    <row r="65" spans="3:17" x14ac:dyDescent="0.2">
      <c r="C65" s="19" t="s">
        <v>4</v>
      </c>
      <c r="D65" s="90">
        <f>AVERAGE(D59:D63)</f>
        <v>-4.9592202200000006</v>
      </c>
      <c r="E65" s="90">
        <f t="shared" ref="E65:F65" si="31">AVERAGE(E59:E63)</f>
        <v>2.8209707799999997</v>
      </c>
      <c r="F65" s="90">
        <f t="shared" si="31"/>
        <v>-1.4225482200000001</v>
      </c>
      <c r="G65" s="100">
        <f>GEOMEAN(G59:G63)</f>
        <v>4.9110066980718949E-16</v>
      </c>
      <c r="H65" s="92">
        <f>AVERAGE(H59:H63)</f>
        <v>7.9631839049056075E-3</v>
      </c>
      <c r="I65" s="92">
        <f t="shared" ref="I65:J65" si="32">AVERAGE(I59:I63)</f>
        <v>398.59666872787159</v>
      </c>
      <c r="J65" s="93">
        <f t="shared" si="32"/>
        <v>1.9687725588444647</v>
      </c>
      <c r="M65" t="s">
        <v>41</v>
      </c>
      <c r="N65" s="59">
        <f>STDEV(N59:N63)</f>
        <v>12.508035984917868</v>
      </c>
      <c r="O65" s="59">
        <f>STDEV(O59:O63)</f>
        <v>408.98879580166908</v>
      </c>
      <c r="Q65" s="59">
        <f>STDEV(Q59:Q63)</f>
        <v>806.21413722020895</v>
      </c>
    </row>
    <row r="66" spans="3:17" x14ac:dyDescent="0.2">
      <c r="C66" s="19" t="s">
        <v>5</v>
      </c>
      <c r="D66" s="90">
        <f>STDEV(D59:D63)</f>
        <v>0.64703480010191206</v>
      </c>
      <c r="E66" s="90">
        <f t="shared" ref="E66:F66" si="33">STDEV(E59:E63)</f>
        <v>4.1102913927981399</v>
      </c>
      <c r="F66" s="90">
        <f t="shared" si="33"/>
        <v>2.4330962879261873</v>
      </c>
      <c r="G66" s="75" t="s">
        <v>41</v>
      </c>
      <c r="H66" s="92">
        <f>STDEV(H59:H63)</f>
        <v>3.3701397786582462E-3</v>
      </c>
      <c r="I66" s="92">
        <f t="shared" ref="I66:J66" si="34">STDEV(I59:I63)</f>
        <v>676.92751524713958</v>
      </c>
      <c r="J66" s="93">
        <f t="shared" si="34"/>
        <v>4.0329548953386363</v>
      </c>
      <c r="M66" t="s">
        <v>69</v>
      </c>
      <c r="N66" s="58">
        <f>N65/N64</f>
        <v>0.23848088011389906</v>
      </c>
      <c r="O66" s="58">
        <f>O65/O64</f>
        <v>0.22225726521390979</v>
      </c>
      <c r="Q66" s="58">
        <f>Q65/Q64</f>
        <v>1.1702540666446133</v>
      </c>
    </row>
    <row r="67" spans="3:17" ht="17" thickBot="1" x14ac:dyDescent="0.25">
      <c r="C67" s="20" t="s">
        <v>26</v>
      </c>
      <c r="D67" s="17">
        <f>SQRT(EXP(D66^2)-1)</f>
        <v>0.72105091560160739</v>
      </c>
      <c r="E67" s="71">
        <f t="shared" ref="E67:F67" si="35">SQRT(EXP(E66^2)-1)</f>
        <v>4662.2229620155558</v>
      </c>
      <c r="F67" s="17">
        <f t="shared" si="35"/>
        <v>19.271634698803354</v>
      </c>
      <c r="G67" s="13" t="s">
        <v>26</v>
      </c>
      <c r="H67" s="33">
        <f>H66/H65</f>
        <v>0.42321511331442679</v>
      </c>
      <c r="I67" s="33">
        <f t="shared" ref="I67:J67" si="36">I66/I65</f>
        <v>1.6982769008270087</v>
      </c>
      <c r="J67" s="98">
        <f t="shared" si="36"/>
        <v>2.0484615539875799</v>
      </c>
    </row>
    <row r="68" spans="3:17" x14ac:dyDescent="0.2">
      <c r="M68" s="75"/>
      <c r="N68" s="75"/>
      <c r="O68" s="75"/>
      <c r="P68" s="75"/>
    </row>
    <row r="69" spans="3:17" x14ac:dyDescent="0.2">
      <c r="M69" s="75"/>
      <c r="N69" s="75"/>
      <c r="O69" s="75"/>
      <c r="P69" s="75"/>
    </row>
    <row r="70" spans="3:17" x14ac:dyDescent="0.2">
      <c r="M70" s="75"/>
      <c r="N70" s="75"/>
      <c r="O70" s="75"/>
      <c r="P70" s="75"/>
    </row>
    <row r="71" spans="3:17" x14ac:dyDescent="0.2">
      <c r="M71" s="75"/>
      <c r="N71" s="75"/>
      <c r="O71" s="75"/>
      <c r="P71" s="75"/>
    </row>
    <row r="72" spans="3:17" x14ac:dyDescent="0.2">
      <c r="M72" s="75"/>
      <c r="N72" s="75"/>
      <c r="O72" s="75"/>
      <c r="P72" s="75"/>
    </row>
    <row r="73" spans="3:17" x14ac:dyDescent="0.2">
      <c r="M73" s="75"/>
      <c r="N73" s="75"/>
      <c r="O73" s="75"/>
      <c r="P73" s="75"/>
    </row>
    <row r="74" spans="3:17" x14ac:dyDescent="0.2">
      <c r="M74" s="75"/>
      <c r="N74" s="75"/>
      <c r="O74" s="75"/>
      <c r="P74" s="75"/>
    </row>
    <row r="75" spans="3:17" x14ac:dyDescent="0.2">
      <c r="M75" s="75"/>
      <c r="N75" s="75"/>
      <c r="O75" s="75"/>
      <c r="P75" s="75"/>
    </row>
    <row r="76" spans="3:17" x14ac:dyDescent="0.2">
      <c r="M76" s="75"/>
      <c r="N76" s="75"/>
      <c r="O76" s="75"/>
      <c r="P76" s="75"/>
    </row>
    <row r="77" spans="3:17" x14ac:dyDescent="0.2">
      <c r="M77" s="75"/>
      <c r="N77" s="75"/>
      <c r="O77" s="75"/>
      <c r="P77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1042-9CFD-A443-A43D-B6E2A249CA95}">
  <sheetPr codeName="Sheet3">
    <tabColor theme="4" tint="-0.249977111117893"/>
  </sheetPr>
  <dimension ref="A1:T67"/>
  <sheetViews>
    <sheetView topLeftCell="A3" zoomScaleNormal="100" workbookViewId="0">
      <selection activeCell="G59" sqref="G59:G65"/>
    </sheetView>
  </sheetViews>
  <sheetFormatPr baseColWidth="10" defaultRowHeight="16" x14ac:dyDescent="0.2"/>
  <cols>
    <col min="4" max="4" width="16.1640625" bestFit="1" customWidth="1"/>
    <col min="5" max="5" width="11.33203125" customWidth="1"/>
    <col min="6" max="6" width="10" customWidth="1"/>
    <col min="7" max="7" width="12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2.33203125" bestFit="1" customWidth="1"/>
    <col min="18" max="18" width="12" bestFit="1" customWidth="1"/>
  </cols>
  <sheetData>
    <row r="1" spans="1:20" ht="17" thickBot="1" x14ac:dyDescent="0.25">
      <c r="A1" s="49">
        <v>44981</v>
      </c>
      <c r="B1" t="s">
        <v>11</v>
      </c>
      <c r="C1" t="s">
        <v>9</v>
      </c>
      <c r="D1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1</v>
      </c>
      <c r="R1" t="s">
        <v>2</v>
      </c>
      <c r="S1" t="s">
        <v>6</v>
      </c>
    </row>
    <row r="2" spans="1:20" x14ac:dyDescent="0.2">
      <c r="A2">
        <v>2002</v>
      </c>
      <c r="B2" t="s">
        <v>11</v>
      </c>
      <c r="C2" t="s">
        <v>54</v>
      </c>
      <c r="D2" s="65">
        <v>-4.3726000000000003</v>
      </c>
      <c r="E2" s="65">
        <v>2.9148000000000001</v>
      </c>
      <c r="F2" s="65">
        <v>-3.21</v>
      </c>
      <c r="G2" s="53"/>
      <c r="H2" s="66">
        <v>0.74514493000000004</v>
      </c>
      <c r="K2" s="4">
        <f t="shared" ref="K2:K9" si="0">-2*LN(H2/L2) +2*M2</f>
        <v>11.558166384795356</v>
      </c>
      <c r="L2">
        <v>12</v>
      </c>
      <c r="M2">
        <v>3</v>
      </c>
      <c r="N2">
        <f t="shared" ref="N2:N9" si="1">1/EXP(-0.5*K2)</f>
        <v>323.4625015542307</v>
      </c>
      <c r="O2">
        <f>N2/SUM(N$2:N$9)</f>
        <v>8.4629991454732351E-2</v>
      </c>
      <c r="P2" s="38">
        <f>N2/(SUM(N$2:N$5))</f>
        <v>0.14871890639281396</v>
      </c>
      <c r="Q2" s="4">
        <f>$O2*D2+$O3*D3+$O4*D4+$O5*D5+$O6*D6+$O7*D7+$O8*D8+$O9*D9</f>
        <v>-0.18117288696800962</v>
      </c>
      <c r="R2" s="4">
        <f t="shared" ref="R2:S2" si="2">$O2*E2+$O3*E3+$O4*E4+$O5*E5+$O6*E6+$O7*E7+$O8*E8+$O9*E9</f>
        <v>3.9032310386833653</v>
      </c>
      <c r="S2" s="4">
        <f t="shared" si="2"/>
        <v>3.7018648466558228</v>
      </c>
      <c r="T2" s="4">
        <v>0.5</v>
      </c>
    </row>
    <row r="3" spans="1:20" x14ac:dyDescent="0.2">
      <c r="A3">
        <v>2002</v>
      </c>
      <c r="B3" t="s">
        <v>11</v>
      </c>
      <c r="C3" t="s">
        <v>55</v>
      </c>
      <c r="D3" s="65">
        <v>2.0903</v>
      </c>
      <c r="E3" s="65">
        <v>7.9588000000000001</v>
      </c>
      <c r="F3" s="65">
        <v>4.9710000000000001</v>
      </c>
      <c r="G3" s="53"/>
      <c r="H3" s="66">
        <v>0.29109161</v>
      </c>
      <c r="K3" s="4">
        <f t="shared" si="0"/>
        <v>13.438047800289331</v>
      </c>
      <c r="L3">
        <v>12</v>
      </c>
      <c r="M3">
        <v>3</v>
      </c>
      <c r="N3">
        <f t="shared" si="1"/>
        <v>828.00889753659328</v>
      </c>
      <c r="O3">
        <f t="shared" ref="O3:O9" si="3">N3/SUM(N$2:N$9)</f>
        <v>0.21663836020020327</v>
      </c>
      <c r="P3" s="39">
        <f t="shared" ref="P3:P4" si="4">N3/(SUM(N$2:N$5))</f>
        <v>0.38069506398260616</v>
      </c>
    </row>
    <row r="4" spans="1:20" x14ac:dyDescent="0.2">
      <c r="A4">
        <v>2002</v>
      </c>
      <c r="B4" t="s">
        <v>11</v>
      </c>
      <c r="C4" t="s">
        <v>56</v>
      </c>
      <c r="D4" s="65">
        <v>1.3560395999999999</v>
      </c>
      <c r="E4" s="65">
        <v>3.1076000000000001</v>
      </c>
      <c r="F4" s="65">
        <v>8.9494000000000007</v>
      </c>
      <c r="G4" s="53"/>
      <c r="H4" s="66">
        <v>0.33156434000000001</v>
      </c>
      <c r="K4" s="4">
        <f t="shared" si="0"/>
        <v>13.177680100991225</v>
      </c>
      <c r="L4">
        <v>12</v>
      </c>
      <c r="M4">
        <v>3</v>
      </c>
      <c r="N4">
        <f t="shared" si="1"/>
        <v>726.93717025857495</v>
      </c>
      <c r="O4">
        <f t="shared" si="3"/>
        <v>0.19019418390541368</v>
      </c>
      <c r="P4" s="39">
        <f t="shared" si="4"/>
        <v>0.33422514343294535</v>
      </c>
      <c r="Q4" s="4">
        <f>$P2*D2+$P3*D3+$P4*D4+$P5*D5</f>
        <v>-0.13699312122072893</v>
      </c>
      <c r="R4" s="4">
        <f t="shared" ref="R4:S4" si="5">$P2*E2+$P3*E3+$P4*E4+$P5*E5</f>
        <v>3.8105410176102215</v>
      </c>
      <c r="S4" s="4">
        <f t="shared" si="5"/>
        <v>4.6231121421062946</v>
      </c>
    </row>
    <row r="5" spans="1:20" ht="17" thickBot="1" x14ac:dyDescent="0.25">
      <c r="A5">
        <v>2002</v>
      </c>
      <c r="B5" t="s">
        <v>11</v>
      </c>
      <c r="C5" t="s">
        <v>57</v>
      </c>
      <c r="D5" s="65">
        <v>-5.3952</v>
      </c>
      <c r="E5" s="65">
        <v>-5.0708000000000002</v>
      </c>
      <c r="F5" s="65">
        <v>1.591</v>
      </c>
      <c r="G5" s="53"/>
      <c r="H5" s="66">
        <v>0.81267540999999999</v>
      </c>
      <c r="K5" s="4">
        <f t="shared" si="0"/>
        <v>11.384660297272404</v>
      </c>
      <c r="L5">
        <v>12</v>
      </c>
      <c r="M5">
        <v>3</v>
      </c>
      <c r="N5">
        <f t="shared" si="1"/>
        <v>296.58390067228936</v>
      </c>
      <c r="O5">
        <f t="shared" si="3"/>
        <v>7.7597535599652392E-2</v>
      </c>
      <c r="P5" s="40">
        <f>N5/(SUM(N$2:N$5))</f>
        <v>0.13636088619163445</v>
      </c>
      <c r="Q5" s="4">
        <f>$P6*D6+$P7*D7+$P8*D8+$P9*D9</f>
        <v>-0.23951266696392215</v>
      </c>
      <c r="R5" s="4">
        <f t="shared" ref="R5:S5" si="6">$P6*E6+$P7*E7+$P8*E8+$P9*E9</f>
        <v>4.0256290493056053</v>
      </c>
      <c r="S5" s="4">
        <f t="shared" si="6"/>
        <v>2.4853494661568161</v>
      </c>
    </row>
    <row r="6" spans="1:20" x14ac:dyDescent="0.2">
      <c r="A6">
        <v>2002</v>
      </c>
      <c r="B6" t="s">
        <v>11</v>
      </c>
      <c r="C6" t="s">
        <v>50</v>
      </c>
      <c r="D6" s="65">
        <v>-0.96442523928199997</v>
      </c>
      <c r="E6" s="65">
        <v>-0.284378918230211</v>
      </c>
      <c r="F6" s="65">
        <v>4.7009151200805297</v>
      </c>
      <c r="H6" s="2">
        <v>1.1172688</v>
      </c>
      <c r="I6" s="2"/>
      <c r="K6" s="4">
        <f t="shared" si="0"/>
        <v>10.748039028134986</v>
      </c>
      <c r="L6">
        <v>12</v>
      </c>
      <c r="M6">
        <v>3</v>
      </c>
      <c r="N6">
        <f t="shared" si="1"/>
        <v>215.7282500668164</v>
      </c>
      <c r="O6">
        <f t="shared" si="3"/>
        <v>5.6442647515474405E-2</v>
      </c>
      <c r="P6" s="38">
        <f>N6/SUM(N$6:N$9)</f>
        <v>0.13097567372651314</v>
      </c>
      <c r="Q6" t="s">
        <v>80</v>
      </c>
    </row>
    <row r="7" spans="1:20" x14ac:dyDescent="0.2">
      <c r="A7">
        <v>2002</v>
      </c>
      <c r="B7" t="s">
        <v>11</v>
      </c>
      <c r="C7" t="s">
        <v>48</v>
      </c>
      <c r="D7" s="65">
        <v>1.91338658532452</v>
      </c>
      <c r="E7" s="65">
        <v>6.6598733253143703</v>
      </c>
      <c r="F7" s="65">
        <v>4.7602256843938502</v>
      </c>
      <c r="H7" s="66">
        <v>0.29584052</v>
      </c>
      <c r="K7" s="4">
        <f t="shared" si="0"/>
        <v>13.405682806851997</v>
      </c>
      <c r="L7">
        <v>12</v>
      </c>
      <c r="M7">
        <v>3</v>
      </c>
      <c r="N7">
        <f t="shared" si="1"/>
        <v>814.71748047986114</v>
      </c>
      <c r="O7">
        <f t="shared" si="3"/>
        <v>0.21316082414416082</v>
      </c>
      <c r="P7" s="39">
        <f t="shared" ref="P7:P9" si="7">N7/SUM(N$6:N$9)</f>
        <v>0.49464161911834426</v>
      </c>
      <c r="Q7" s="4">
        <v>-0.23951266696392215</v>
      </c>
      <c r="R7" s="4">
        <v>3.0256290493056102</v>
      </c>
      <c r="S7" s="4">
        <v>0.48534946615682001</v>
      </c>
    </row>
    <row r="8" spans="1:20" x14ac:dyDescent="0.2">
      <c r="A8">
        <v>2002</v>
      </c>
      <c r="B8" t="s">
        <v>11</v>
      </c>
      <c r="C8" t="s">
        <v>49</v>
      </c>
      <c r="D8" s="65">
        <v>-3.9715388236550799</v>
      </c>
      <c r="E8" s="65">
        <v>3.8139044181305901</v>
      </c>
      <c r="F8" s="65">
        <v>-2.8353335719582899</v>
      </c>
      <c r="H8">
        <v>0.72614274000000001</v>
      </c>
      <c r="K8" s="4">
        <f t="shared" si="0"/>
        <v>11.60983064340123</v>
      </c>
      <c r="L8">
        <v>12</v>
      </c>
      <c r="M8">
        <v>3</v>
      </c>
      <c r="N8">
        <f t="shared" si="1"/>
        <v>331.92708513239688</v>
      </c>
      <c r="O8">
        <f t="shared" si="3"/>
        <v>8.6844645803987625E-2</v>
      </c>
      <c r="P8" s="39">
        <f t="shared" si="7"/>
        <v>0.20152378554884801</v>
      </c>
    </row>
    <row r="9" spans="1:20" ht="17" thickBot="1" x14ac:dyDescent="0.25">
      <c r="A9">
        <v>2002</v>
      </c>
      <c r="B9" t="s">
        <v>11</v>
      </c>
      <c r="C9" t="s">
        <v>51</v>
      </c>
      <c r="D9" s="65">
        <v>-1.4999371710052201</v>
      </c>
      <c r="E9" s="65">
        <v>1.89685868658214E-4</v>
      </c>
      <c r="F9" s="65">
        <v>0.49997625339482898</v>
      </c>
      <c r="H9" s="2">
        <v>0.84655760000000002</v>
      </c>
      <c r="K9" s="4">
        <f t="shared" si="0"/>
        <v>11.302967369242339</v>
      </c>
      <c r="L9">
        <v>12</v>
      </c>
      <c r="M9">
        <v>3</v>
      </c>
      <c r="N9">
        <f t="shared" si="1"/>
        <v>284.7135777627559</v>
      </c>
      <c r="O9">
        <f t="shared" si="3"/>
        <v>7.449181137637545E-2</v>
      </c>
      <c r="P9" s="40">
        <f t="shared" si="7"/>
        <v>0.17285892160629462</v>
      </c>
    </row>
    <row r="10" spans="1:20" x14ac:dyDescent="0.2">
      <c r="D10" s="34"/>
      <c r="E10" s="34"/>
      <c r="F10" s="34"/>
      <c r="H10" s="2"/>
      <c r="K10" s="4"/>
    </row>
    <row r="11" spans="1:20" x14ac:dyDescent="0.2">
      <c r="A11" s="9"/>
      <c r="H11" s="2"/>
      <c r="K11" s="2"/>
    </row>
    <row r="12" spans="1:20" x14ac:dyDescent="0.2">
      <c r="A12" s="75">
        <v>2002</v>
      </c>
      <c r="B12" s="75" t="s">
        <v>17</v>
      </c>
      <c r="C12" s="75" t="s">
        <v>7</v>
      </c>
      <c r="D12" s="77">
        <v>-4.0529530999999999</v>
      </c>
      <c r="E12" s="77">
        <v>1.9773873</v>
      </c>
      <c r="F12" s="77">
        <v>-2.8375835999999999</v>
      </c>
      <c r="G12" s="77">
        <v>0.20228028000000001</v>
      </c>
      <c r="H12" s="75">
        <v>0.72969088000000004</v>
      </c>
      <c r="I12" s="78">
        <v>0.366095</v>
      </c>
      <c r="J12" s="75"/>
      <c r="K12" s="79">
        <f t="shared" ref="K12:K19" si="8">-2*LN(H12/L12) +2*M12</f>
        <v>13.600081872727269</v>
      </c>
      <c r="L12" s="75">
        <v>12</v>
      </c>
      <c r="M12" s="75">
        <v>4</v>
      </c>
      <c r="N12" s="75">
        <f>1/EXP(-0.5*K12)</f>
        <v>897.88404700594731</v>
      </c>
      <c r="O12" s="75">
        <f>N12/SUM(N$12:N$19)</f>
        <v>0.12510486463942111</v>
      </c>
      <c r="Q12">
        <f>$O12*D12</f>
        <v>-0.50704414896542216</v>
      </c>
      <c r="R12">
        <f t="shared" ref="R12:T19" si="9">$O12*E12</f>
        <v>0.24738077050621038</v>
      </c>
      <c r="S12">
        <f t="shared" si="9"/>
        <v>-0.35499551218104125</v>
      </c>
      <c r="T12">
        <f t="shared" si="9"/>
        <v>2.5306247048624202E-2</v>
      </c>
    </row>
    <row r="13" spans="1:20" x14ac:dyDescent="0.2">
      <c r="A13" s="75">
        <v>2002</v>
      </c>
      <c r="B13" s="75" t="s">
        <v>17</v>
      </c>
      <c r="C13" s="75" t="s">
        <v>29</v>
      </c>
      <c r="D13" s="77">
        <v>-4.0110637999999996</v>
      </c>
      <c r="E13" s="77">
        <v>5.3450582999999998</v>
      </c>
      <c r="F13" s="77">
        <v>-2.8397304999999999</v>
      </c>
      <c r="G13" s="77">
        <v>0.20588661999999999</v>
      </c>
      <c r="H13" s="75">
        <v>0.72774954000000003</v>
      </c>
      <c r="I13" s="78"/>
      <c r="J13" s="75"/>
      <c r="K13" s="79">
        <f t="shared" si="8"/>
        <v>13.605409956459596</v>
      </c>
      <c r="L13" s="75">
        <v>12</v>
      </c>
      <c r="M13" s="75">
        <v>4</v>
      </c>
      <c r="N13" s="75">
        <f t="shared" ref="N13:N19" si="10">1/EXP(-0.5*K13)</f>
        <v>900.27923672439624</v>
      </c>
      <c r="O13" s="75">
        <f t="shared" ref="O13:O19" si="11">N13/SUM(N$12:N$19)</f>
        <v>0.12543859357303064</v>
      </c>
      <c r="Q13">
        <f t="shared" ref="Q13:Q19" si="12">$O13*D13</f>
        <v>-0.50314220180369584</v>
      </c>
      <c r="R13">
        <f t="shared" si="9"/>
        <v>0.67047659571785401</v>
      </c>
      <c r="S13">
        <f t="shared" si="9"/>
        <v>-0.3562118000464391</v>
      </c>
      <c r="T13">
        <f t="shared" si="9"/>
        <v>2.5826128048304999E-2</v>
      </c>
    </row>
    <row r="14" spans="1:20" x14ac:dyDescent="0.2">
      <c r="A14" s="75">
        <v>2002</v>
      </c>
      <c r="B14" s="75" t="s">
        <v>18</v>
      </c>
      <c r="C14" s="75" t="s">
        <v>7</v>
      </c>
      <c r="D14" s="77">
        <v>-4.0449590999999998</v>
      </c>
      <c r="E14" s="77">
        <v>6.0246057999999998</v>
      </c>
      <c r="F14" s="77">
        <v>-2.8856126</v>
      </c>
      <c r="G14" s="77">
        <v>0.20053831</v>
      </c>
      <c r="H14" s="77">
        <v>0.72906707999999998</v>
      </c>
      <c r="I14" s="78">
        <v>0.38532</v>
      </c>
      <c r="J14" s="75"/>
      <c r="K14" s="79">
        <f t="shared" si="8"/>
        <v>13.601792369067658</v>
      </c>
      <c r="L14" s="75">
        <v>12</v>
      </c>
      <c r="M14" s="75">
        <v>4</v>
      </c>
      <c r="N14" s="75">
        <f t="shared" si="10"/>
        <v>898.65228916621902</v>
      </c>
      <c r="O14" s="75">
        <f t="shared" si="11"/>
        <v>0.12521190611297395</v>
      </c>
      <c r="Q14">
        <f t="shared" si="12"/>
        <v>-0.50647703906001962</v>
      </c>
      <c r="R14">
        <f t="shared" si="9"/>
        <v>0.75435237579727832</v>
      </c>
      <c r="S14">
        <f t="shared" si="9"/>
        <v>-0.36131305394961466</v>
      </c>
      <c r="T14">
        <f t="shared" si="9"/>
        <v>2.5109784043774463E-2</v>
      </c>
    </row>
    <row r="15" spans="1:20" x14ac:dyDescent="0.2">
      <c r="A15" s="75">
        <v>2002</v>
      </c>
      <c r="B15" s="75" t="s">
        <v>18</v>
      </c>
      <c r="C15" s="75" t="s">
        <v>29</v>
      </c>
      <c r="D15" s="77">
        <v>-4.0992132999999997</v>
      </c>
      <c r="E15" s="77">
        <v>2.6437065</v>
      </c>
      <c r="F15" s="77">
        <v>-2.8911475000000002</v>
      </c>
      <c r="G15" s="77">
        <v>0.20612728</v>
      </c>
      <c r="H15" s="77">
        <v>0.73171909000000002</v>
      </c>
      <c r="I15" s="78"/>
      <c r="J15" s="75"/>
      <c r="K15" s="79">
        <f t="shared" si="8"/>
        <v>13.594530490585846</v>
      </c>
      <c r="L15" s="75">
        <v>12</v>
      </c>
      <c r="M15" s="75">
        <v>4</v>
      </c>
      <c r="N15" s="75">
        <f t="shared" si="10"/>
        <v>895.39525393239478</v>
      </c>
      <c r="O15" s="75">
        <f t="shared" si="11"/>
        <v>0.1247580936709196</v>
      </c>
      <c r="Q15">
        <f t="shared" si="12"/>
        <v>-0.51141003685847941</v>
      </c>
      <c r="R15">
        <f t="shared" si="9"/>
        <v>0.32982378316541899</v>
      </c>
      <c r="S15">
        <f t="shared" si="9"/>
        <v>-0.36069405062144505</v>
      </c>
      <c r="T15">
        <f t="shared" si="9"/>
        <v>2.5716046506371871E-2</v>
      </c>
    </row>
    <row r="16" spans="1:20" x14ac:dyDescent="0.2">
      <c r="A16" s="75">
        <v>2002</v>
      </c>
      <c r="B16" s="75" t="s">
        <v>27</v>
      </c>
      <c r="C16" s="75" t="s">
        <v>7</v>
      </c>
      <c r="D16" s="77">
        <v>-4.0785783999999996</v>
      </c>
      <c r="E16" s="77">
        <v>1.3975740000000001</v>
      </c>
      <c r="F16" s="77">
        <v>-2.9091402</v>
      </c>
      <c r="G16" s="77">
        <v>0.20405722000000001</v>
      </c>
      <c r="H16" s="75">
        <v>0.73042222999999995</v>
      </c>
      <c r="I16" s="78">
        <v>0.36308499999999999</v>
      </c>
      <c r="J16" s="75"/>
      <c r="K16" s="79">
        <f t="shared" si="8"/>
        <v>13.598078329149301</v>
      </c>
      <c r="L16" s="75">
        <v>12</v>
      </c>
      <c r="M16" s="75">
        <v>4</v>
      </c>
      <c r="N16" s="75">
        <f t="shared" si="10"/>
        <v>896.98502248176499</v>
      </c>
      <c r="O16" s="75">
        <f t="shared" si="11"/>
        <v>0.12497960086869216</v>
      </c>
      <c r="Q16">
        <f t="shared" si="12"/>
        <v>-0.509739100543669</v>
      </c>
      <c r="R16">
        <f t="shared" si="9"/>
        <v>0.17466824070446157</v>
      </c>
      <c r="S16">
        <f t="shared" si="9"/>
        <v>-0.36358318106706727</v>
      </c>
      <c r="T16">
        <f t="shared" si="9"/>
        <v>2.5502989909974908E-2</v>
      </c>
    </row>
    <row r="17" spans="1:20" x14ac:dyDescent="0.2">
      <c r="A17" s="75">
        <v>2002</v>
      </c>
      <c r="B17" s="75" t="s">
        <v>27</v>
      </c>
      <c r="C17" s="75" t="s">
        <v>29</v>
      </c>
      <c r="D17" s="77">
        <v>-4.0895811999999996</v>
      </c>
      <c r="E17" s="77">
        <v>2.6701571</v>
      </c>
      <c r="F17" s="77">
        <v>-2.9070098999999998</v>
      </c>
      <c r="G17" s="77">
        <v>0.20141096</v>
      </c>
      <c r="H17" s="75">
        <v>0.73107854000000005</v>
      </c>
      <c r="I17" s="78"/>
      <c r="J17" s="75"/>
      <c r="K17" s="79">
        <f t="shared" si="8"/>
        <v>13.596282065862713</v>
      </c>
      <c r="L17" s="75">
        <v>12</v>
      </c>
      <c r="M17" s="75">
        <v>4</v>
      </c>
      <c r="N17" s="75">
        <f t="shared" si="10"/>
        <v>896.179773513432</v>
      </c>
      <c r="O17" s="75">
        <f t="shared" si="11"/>
        <v>0.12486740312609915</v>
      </c>
      <c r="Q17">
        <f t="shared" si="12"/>
        <v>-0.51065538431731627</v>
      </c>
      <c r="R17">
        <f t="shared" si="9"/>
        <v>0.33341558301571583</v>
      </c>
      <c r="S17">
        <f t="shared" si="9"/>
        <v>-0.36299077707486116</v>
      </c>
      <c r="T17">
        <f t="shared" si="9"/>
        <v>2.5149663536334629E-2</v>
      </c>
    </row>
    <row r="18" spans="1:20" x14ac:dyDescent="0.2">
      <c r="A18" s="75">
        <v>2002</v>
      </c>
      <c r="B18" s="75" t="s">
        <v>28</v>
      </c>
      <c r="C18" s="75" t="s">
        <v>7</v>
      </c>
      <c r="D18" s="77">
        <v>-4.1142209000000003</v>
      </c>
      <c r="E18" s="77">
        <v>5.1876955999999996</v>
      </c>
      <c r="F18" s="77">
        <v>-2.9134522</v>
      </c>
      <c r="G18" s="77">
        <v>0.20095457999999999</v>
      </c>
      <c r="H18" s="77">
        <v>0.73238287000000002</v>
      </c>
      <c r="I18" s="78">
        <v>0.35305500000000001</v>
      </c>
      <c r="J18" s="103"/>
      <c r="K18" s="79">
        <f t="shared" si="8"/>
        <v>13.592717010203705</v>
      </c>
      <c r="L18" s="75">
        <v>12</v>
      </c>
      <c r="M18" s="75">
        <v>4</v>
      </c>
      <c r="N18" s="75">
        <f t="shared" si="10"/>
        <v>894.58373104457075</v>
      </c>
      <c r="O18" s="75">
        <f t="shared" si="11"/>
        <v>0.12464502176439496</v>
      </c>
      <c r="Q18">
        <f t="shared" si="12"/>
        <v>-0.51281715362402869</v>
      </c>
      <c r="R18">
        <f t="shared" si="9"/>
        <v>0.64662043096905597</v>
      </c>
      <c r="S18">
        <f t="shared" si="9"/>
        <v>-0.36314731287852436</v>
      </c>
      <c r="T18">
        <f t="shared" si="9"/>
        <v>2.5047987997754848E-2</v>
      </c>
    </row>
    <row r="19" spans="1:20" ht="17" thickBot="1" x14ac:dyDescent="0.25">
      <c r="A19" s="12">
        <v>2002</v>
      </c>
      <c r="B19" s="13" t="s">
        <v>28</v>
      </c>
      <c r="C19" s="13" t="s">
        <v>29</v>
      </c>
      <c r="D19" s="69">
        <v>-4.0725372000000002</v>
      </c>
      <c r="E19" s="69">
        <v>6.1795790000000004</v>
      </c>
      <c r="F19" s="69">
        <v>-2.8958284000000001</v>
      </c>
      <c r="G19" s="69">
        <v>0.20183871</v>
      </c>
      <c r="H19" s="13">
        <v>0.73033506999999998</v>
      </c>
      <c r="I19" s="45"/>
      <c r="J19" s="13"/>
      <c r="K19" s="46">
        <f t="shared" si="8"/>
        <v>13.598316999871955</v>
      </c>
      <c r="L19" s="13">
        <v>12</v>
      </c>
      <c r="M19" s="13">
        <v>4</v>
      </c>
      <c r="N19" s="13">
        <f t="shared" si="10"/>
        <v>897.09207090073164</v>
      </c>
      <c r="O19" s="13">
        <f t="shared" si="11"/>
        <v>0.1249945162444685</v>
      </c>
      <c r="Q19">
        <f t="shared" si="12"/>
        <v>-0.50904481720160233</v>
      </c>
      <c r="R19">
        <f t="shared" si="9"/>
        <v>0.77241348769947649</v>
      </c>
      <c r="S19">
        <f t="shared" si="9"/>
        <v>-0.36196266998499321</v>
      </c>
      <c r="T19">
        <f t="shared" si="9"/>
        <v>2.5228731915857568E-2</v>
      </c>
    </row>
    <row r="20" spans="1:20" x14ac:dyDescent="0.2">
      <c r="A20" s="9"/>
      <c r="I20" s="5"/>
    </row>
    <row r="21" spans="1:20" x14ac:dyDescent="0.2">
      <c r="A21" s="9">
        <v>2002</v>
      </c>
      <c r="B21" t="s">
        <v>31</v>
      </c>
      <c r="I21" s="5"/>
      <c r="P21" s="1" t="s">
        <v>4</v>
      </c>
      <c r="Q21" s="10">
        <f t="shared" ref="Q21:T21" si="13">SUM(Q12:Q19)</f>
        <v>-4.0703298823742333</v>
      </c>
      <c r="R21" s="10">
        <f t="shared" si="13"/>
        <v>3.9291512675754716</v>
      </c>
      <c r="S21" s="10">
        <f t="shared" si="13"/>
        <v>-2.8848983578039866</v>
      </c>
      <c r="T21" s="10">
        <f t="shared" si="13"/>
        <v>0.20288757900699747</v>
      </c>
    </row>
    <row r="22" spans="1:20" x14ac:dyDescent="0.2">
      <c r="A22" s="9">
        <v>2002</v>
      </c>
      <c r="B22" t="s">
        <v>12</v>
      </c>
      <c r="C22" t="s">
        <v>7</v>
      </c>
      <c r="D22">
        <v>-1.85843717</v>
      </c>
      <c r="E22" s="66">
        <v>3.4393802099999999</v>
      </c>
      <c r="F22" s="34">
        <v>-0.13998163999999999</v>
      </c>
      <c r="G22">
        <v>0.23366581</v>
      </c>
      <c r="H22">
        <v>0.66580229999999996</v>
      </c>
      <c r="I22" s="5">
        <v>0.62648999999999999</v>
      </c>
      <c r="K22" s="4">
        <f>-2*LN(H22/L22) +2*M22</f>
        <v>13.20797415338512</v>
      </c>
      <c r="L22">
        <v>9</v>
      </c>
      <c r="M22">
        <v>4</v>
      </c>
      <c r="N22">
        <f>1/EXP(-0.5*K22)</f>
        <v>738.03192073427488</v>
      </c>
      <c r="O22">
        <f>N22/SUM(N$22:N$24)</f>
        <v>4.7305427673296918E-10</v>
      </c>
      <c r="P22" s="1" t="s">
        <v>5</v>
      </c>
      <c r="Q22" s="10">
        <f>STDEV(D12:D19)</f>
        <v>3.3084884505670833E-2</v>
      </c>
      <c r="R22" s="10">
        <f t="shared" ref="R22:T22" si="14">STDEV(E12:E19)</f>
        <v>1.9456829472085562</v>
      </c>
      <c r="S22" s="10">
        <f t="shared" si="14"/>
        <v>3.0070740166596607E-2</v>
      </c>
      <c r="T22" s="10">
        <f t="shared" si="14"/>
        <v>2.1961933263717919E-3</v>
      </c>
    </row>
    <row r="23" spans="1:20" x14ac:dyDescent="0.2">
      <c r="A23">
        <v>2002</v>
      </c>
      <c r="B23" t="s">
        <v>12</v>
      </c>
      <c r="C23" t="s">
        <v>29</v>
      </c>
      <c r="D23">
        <v>-1.79462772</v>
      </c>
      <c r="E23">
        <v>6.3412895000000002</v>
      </c>
      <c r="F23" s="34">
        <v>-0.1267199</v>
      </c>
      <c r="G23">
        <v>0.46103963999999997</v>
      </c>
      <c r="H23">
        <v>0.66430911999999998</v>
      </c>
      <c r="I23" s="70"/>
      <c r="K23" s="4">
        <f>-2*LN(H23/L23) +2*M23</f>
        <v>13.212464546008766</v>
      </c>
      <c r="L23">
        <v>9</v>
      </c>
      <c r="M23">
        <v>4</v>
      </c>
      <c r="N23">
        <f>1/EXP(-0.5*K23)</f>
        <v>739.69080884859477</v>
      </c>
      <c r="O23">
        <f t="shared" ref="O23:O24" si="15">N23/SUM(N$22:N$24)</f>
        <v>4.7411756965439158E-10</v>
      </c>
      <c r="P23" s="1" t="s">
        <v>26</v>
      </c>
      <c r="Q23" s="10">
        <f t="shared" ref="Q23:T23" si="16">SQRT(EXP(Q22^2)-1)</f>
        <v>3.3093940328568543E-2</v>
      </c>
      <c r="R23" s="10">
        <f t="shared" si="16"/>
        <v>6.562447630617358</v>
      </c>
      <c r="S23" s="10">
        <f t="shared" si="16"/>
        <v>3.0077539309683741E-2</v>
      </c>
      <c r="T23" s="10">
        <f t="shared" si="16"/>
        <v>2.1961959745566148E-3</v>
      </c>
    </row>
    <row r="24" spans="1:20" ht="17" thickBot="1" x14ac:dyDescent="0.25">
      <c r="A24" s="42">
        <v>2002</v>
      </c>
      <c r="B24" s="42" t="s">
        <v>12</v>
      </c>
      <c r="C24" s="42" t="s">
        <v>59</v>
      </c>
      <c r="D24" s="42">
        <v>-2.0464381399999998</v>
      </c>
      <c r="E24" s="42">
        <v>5.4263685800000001</v>
      </c>
      <c r="F24" s="42">
        <v>-0.27045713999999998</v>
      </c>
      <c r="G24" s="42"/>
      <c r="H24" s="43">
        <v>3.8622513000000001E-11</v>
      </c>
      <c r="I24" s="2"/>
      <c r="K24" s="4">
        <f>-2*LN(H24/L24) +2*M24</f>
        <v>56.151596119602566</v>
      </c>
      <c r="L24">
        <v>3</v>
      </c>
      <c r="M24">
        <v>3</v>
      </c>
      <c r="N24">
        <f>1/EXP(-0.5*K24)</f>
        <v>1560142157750.4053</v>
      </c>
      <c r="O24">
        <f t="shared" si="15"/>
        <v>0.99999999905282821</v>
      </c>
      <c r="P24" s="1"/>
      <c r="Q24" s="4"/>
      <c r="R24" s="4"/>
      <c r="S24" s="4"/>
    </row>
    <row r="25" spans="1:20" ht="17" thickTop="1" x14ac:dyDescent="0.2">
      <c r="A25">
        <v>2002</v>
      </c>
      <c r="B25" t="s">
        <v>12</v>
      </c>
      <c r="C25" t="s">
        <v>60</v>
      </c>
      <c r="D25">
        <v>-2.3851224900000001</v>
      </c>
      <c r="E25">
        <v>4.5648930400000003</v>
      </c>
      <c r="F25">
        <v>-0.24377582</v>
      </c>
      <c r="H25" s="2">
        <v>1.5487284999999999E-17</v>
      </c>
      <c r="I25" s="5"/>
      <c r="K25" s="4"/>
      <c r="P25" s="35"/>
    </row>
    <row r="26" spans="1:20" x14ac:dyDescent="0.2">
      <c r="P26" s="35"/>
    </row>
    <row r="27" spans="1:20" x14ac:dyDescent="0.2">
      <c r="A27">
        <v>2002</v>
      </c>
      <c r="B27" t="s">
        <v>13</v>
      </c>
      <c r="C27" t="s">
        <v>7</v>
      </c>
      <c r="D27">
        <v>-1.4700077394</v>
      </c>
      <c r="E27">
        <v>2.7604931975000002</v>
      </c>
      <c r="F27">
        <v>3.4757186999999998E-3</v>
      </c>
      <c r="G27">
        <v>0.20304349250000001</v>
      </c>
      <c r="H27">
        <v>1.3045096</v>
      </c>
      <c r="I27" s="5">
        <v>0.58109500000000003</v>
      </c>
      <c r="K27" s="4">
        <f>-2*LN(H27/L27) +2*M27</f>
        <v>11.862794785254437</v>
      </c>
      <c r="L27">
        <v>9</v>
      </c>
      <c r="M27">
        <v>4</v>
      </c>
      <c r="N27">
        <f>1/EXP(-0.5*K27)</f>
        <v>376.68051679979834</v>
      </c>
      <c r="O27">
        <f>N27/SUM(N$27:N$29)</f>
        <v>5.8306219730730192E-9</v>
      </c>
      <c r="P27" s="35"/>
      <c r="Q27" s="65"/>
      <c r="R27" s="65"/>
      <c r="S27" s="65"/>
    </row>
    <row r="28" spans="1:20" x14ac:dyDescent="0.2">
      <c r="A28">
        <v>2002</v>
      </c>
      <c r="B28" t="s">
        <v>13</v>
      </c>
      <c r="C28" t="s">
        <v>29</v>
      </c>
      <c r="D28">
        <v>-1.2882992790000001</v>
      </c>
      <c r="E28">
        <v>6.8856542300000001</v>
      </c>
      <c r="F28">
        <v>3.3794044000000002E-2</v>
      </c>
      <c r="G28">
        <v>0.20369479200000001</v>
      </c>
      <c r="H28">
        <v>1.3181452</v>
      </c>
      <c r="I28" s="5"/>
      <c r="K28" s="4">
        <f>-2*LN(H28/L28) +2*M28</f>
        <v>11.841997960808516</v>
      </c>
      <c r="L28">
        <v>9</v>
      </c>
      <c r="M28">
        <v>4</v>
      </c>
      <c r="N28">
        <f>1/EXP(-0.5*K28)</f>
        <v>372.78393176889631</v>
      </c>
      <c r="O28">
        <f t="shared" ref="O28:O29" si="17">N28/SUM(N$27:N$29)</f>
        <v>5.770306896269618E-9</v>
      </c>
      <c r="P28" s="35"/>
      <c r="Q28" s="65"/>
      <c r="R28" s="65"/>
      <c r="S28" s="65"/>
    </row>
    <row r="29" spans="1:20" ht="17" thickBot="1" x14ac:dyDescent="0.25">
      <c r="A29" s="42">
        <v>2002</v>
      </c>
      <c r="B29" s="42" t="s">
        <v>13</v>
      </c>
      <c r="C29" s="42" t="s">
        <v>59</v>
      </c>
      <c r="D29" s="44">
        <v>-1.6640255100000001</v>
      </c>
      <c r="E29" s="42">
        <v>5.6995232700000003</v>
      </c>
      <c r="F29" s="42">
        <v>-0.16500127000000001</v>
      </c>
      <c r="G29" s="42"/>
      <c r="H29" s="43">
        <v>9.3270956999999992E-10</v>
      </c>
      <c r="I29" s="5"/>
      <c r="K29" s="4">
        <f>-2*LN(H29/L29) +2*M29</f>
        <v>49.783079076765091</v>
      </c>
      <c r="L29">
        <v>3</v>
      </c>
      <c r="M29">
        <v>3</v>
      </c>
      <c r="N29">
        <f>1/EXP(-0.5*K29)</f>
        <v>64603830289.382599</v>
      </c>
      <c r="O29">
        <f t="shared" si="17"/>
        <v>0.99999998839907112</v>
      </c>
      <c r="P29" s="35"/>
    </row>
    <row r="30" spans="1:20" ht="17" thickTop="1" x14ac:dyDescent="0.2">
      <c r="A30">
        <v>2002</v>
      </c>
      <c r="B30" t="s">
        <v>13</v>
      </c>
      <c r="C30" t="s">
        <v>60</v>
      </c>
      <c r="D30">
        <v>-1.67075974</v>
      </c>
      <c r="E30">
        <v>5.4868579500000001</v>
      </c>
      <c r="F30">
        <v>-0.32119230999999998</v>
      </c>
      <c r="H30" s="2">
        <v>8.9039584000000007E-15</v>
      </c>
      <c r="I30" s="5"/>
      <c r="P30" s="35"/>
    </row>
    <row r="31" spans="1:20" x14ac:dyDescent="0.2">
      <c r="H31" s="2"/>
      <c r="I31" s="5"/>
      <c r="P31" s="35"/>
    </row>
    <row r="32" spans="1:20" x14ac:dyDescent="0.2">
      <c r="A32">
        <v>2002</v>
      </c>
      <c r="B32" t="s">
        <v>19</v>
      </c>
      <c r="C32" t="s">
        <v>34</v>
      </c>
      <c r="D32">
        <v>-4.7223566999999997</v>
      </c>
      <c r="E32">
        <v>1.5640761999999999</v>
      </c>
      <c r="F32">
        <v>-2.2836420999999998</v>
      </c>
      <c r="H32">
        <v>1.8194334E-3</v>
      </c>
      <c r="I32" s="5"/>
      <c r="K32" s="4">
        <f>-2*LN(H32/L32) +2*M32</f>
        <v>20.815684867425162</v>
      </c>
      <c r="L32">
        <v>3</v>
      </c>
      <c r="M32">
        <v>3</v>
      </c>
      <c r="N32">
        <f>1/EXP(-0.5*K32)</f>
        <v>33118.33825275657</v>
      </c>
      <c r="O32">
        <f>N32/SUM(N$32:N$34)</f>
        <v>0.34777501697929036</v>
      </c>
      <c r="P32" s="35"/>
    </row>
    <row r="33" spans="1:19" x14ac:dyDescent="0.2">
      <c r="A33">
        <v>2002</v>
      </c>
      <c r="B33" t="s">
        <v>22</v>
      </c>
      <c r="C33" t="s">
        <v>33</v>
      </c>
      <c r="D33">
        <v>-4.1761014000000003</v>
      </c>
      <c r="E33">
        <v>4.1979864999999998</v>
      </c>
      <c r="F33">
        <v>-2.7067396000000001</v>
      </c>
      <c r="H33">
        <v>2.4036105000000002E-3</v>
      </c>
      <c r="I33" s="5"/>
      <c r="K33" s="4">
        <f>-2*LN(H33/L33) +2*M33</f>
        <v>20.258791171469646</v>
      </c>
      <c r="L33">
        <v>3</v>
      </c>
      <c r="M33">
        <v>3</v>
      </c>
      <c r="N33">
        <f t="shared" ref="N33:N34" si="18">1/EXP(-0.5*K33)</f>
        <v>25069.207664703983</v>
      </c>
      <c r="O33">
        <f t="shared" ref="O33:O34" si="19">N33/SUM(N$32:N$34)</f>
        <v>0.26325125538338606</v>
      </c>
      <c r="P33" s="35"/>
    </row>
    <row r="34" spans="1:19" ht="17" thickBot="1" x14ac:dyDescent="0.25">
      <c r="A34" s="42">
        <v>2002</v>
      </c>
      <c r="B34" s="42" t="s">
        <v>22</v>
      </c>
      <c r="C34" s="42" t="s">
        <v>39</v>
      </c>
      <c r="D34" s="42">
        <v>-5.1283430000000001</v>
      </c>
      <c r="E34" s="42">
        <v>-6.6371732000000003</v>
      </c>
      <c r="F34" s="42">
        <v>1.5590440999999999</v>
      </c>
      <c r="G34" s="42"/>
      <c r="H34" s="42">
        <v>1.6267255E-3</v>
      </c>
      <c r="I34" s="5"/>
      <c r="K34" s="4">
        <f>-2*LN(H34/L34) +2*M34</f>
        <v>21.039596938149124</v>
      </c>
      <c r="L34">
        <v>3</v>
      </c>
      <c r="M34">
        <v>3</v>
      </c>
      <c r="N34">
        <f t="shared" si="18"/>
        <v>37041.658699985368</v>
      </c>
      <c r="O34">
        <f t="shared" si="19"/>
        <v>0.38897372763732363</v>
      </c>
      <c r="P34" s="35"/>
    </row>
    <row r="35" spans="1:19" ht="17" thickTop="1" x14ac:dyDescent="0.2">
      <c r="A35">
        <v>2002</v>
      </c>
      <c r="B35" t="s">
        <v>22</v>
      </c>
      <c r="C35" t="s">
        <v>61</v>
      </c>
      <c r="D35">
        <v>-4.93934987</v>
      </c>
      <c r="E35">
        <v>0.46965037999999998</v>
      </c>
      <c r="F35">
        <v>-1.9703860399999999</v>
      </c>
      <c r="H35">
        <v>1.2625613000000001E-21</v>
      </c>
      <c r="I35" s="5"/>
      <c r="K35" s="4"/>
    </row>
    <row r="36" spans="1:19" x14ac:dyDescent="0.2">
      <c r="I36" s="5"/>
      <c r="K36" s="4"/>
    </row>
    <row r="37" spans="1:19" x14ac:dyDescent="0.2">
      <c r="A37">
        <v>2002</v>
      </c>
      <c r="B37" t="s">
        <v>20</v>
      </c>
      <c r="C37" t="s">
        <v>34</v>
      </c>
      <c r="D37">
        <v>-3.6513415999999999</v>
      </c>
      <c r="E37">
        <v>-1.0271281999999999</v>
      </c>
      <c r="F37">
        <v>-1.1731891400000001</v>
      </c>
      <c r="H37">
        <v>8.5191028000000006</v>
      </c>
      <c r="I37" s="5"/>
      <c r="K37" s="4">
        <f>-2*LN(H37/L37) +2*M37</f>
        <v>3.9126025170723655</v>
      </c>
      <c r="L37">
        <v>3</v>
      </c>
      <c r="M37">
        <v>3</v>
      </c>
      <c r="N37">
        <f>1/EXP(-0.5*K37)</f>
        <v>7.0731169917990666</v>
      </c>
      <c r="O37">
        <f>N37/SUM(N$37:N$39)</f>
        <v>0.33873002141279718</v>
      </c>
      <c r="P37" s="35"/>
      <c r="Q37" s="4"/>
      <c r="R37" s="4"/>
      <c r="S37" s="4"/>
    </row>
    <row r="38" spans="1:19" x14ac:dyDescent="0.2">
      <c r="A38">
        <v>2002</v>
      </c>
      <c r="B38" t="s">
        <v>23</v>
      </c>
      <c r="C38" t="s">
        <v>33</v>
      </c>
      <c r="D38">
        <v>-3.6066965</v>
      </c>
      <c r="E38">
        <v>2.3011609000000002</v>
      </c>
      <c r="F38">
        <v>-3.8123014899999998</v>
      </c>
      <c r="H38">
        <v>8.7848130999999992</v>
      </c>
      <c r="K38" s="4">
        <f t="shared" ref="K38:K39" si="20">-2*LN(H38/L38) +2*M38</f>
        <v>3.851175684311523</v>
      </c>
      <c r="L38">
        <v>3</v>
      </c>
      <c r="M38">
        <v>3</v>
      </c>
      <c r="N38">
        <f>1/EXP(-0.5*K38)</f>
        <v>6.8591795959282278</v>
      </c>
      <c r="O38">
        <f>N38/SUM(N$37:N$39)</f>
        <v>0.32848460644675753</v>
      </c>
      <c r="Q38" s="4"/>
      <c r="R38" s="4"/>
      <c r="S38" s="4"/>
    </row>
    <row r="39" spans="1:19" ht="17" thickBot="1" x14ac:dyDescent="0.25">
      <c r="A39" s="42">
        <v>2002</v>
      </c>
      <c r="B39" s="42" t="s">
        <v>20</v>
      </c>
      <c r="C39" s="42" t="s">
        <v>39</v>
      </c>
      <c r="D39" s="42">
        <v>-4.6871875000000003</v>
      </c>
      <c r="E39" s="42">
        <v>-4.6547450000000001</v>
      </c>
      <c r="F39" s="42">
        <v>0.71738555000000004</v>
      </c>
      <c r="G39" s="42"/>
      <c r="H39" s="42">
        <v>8.6712822000000003</v>
      </c>
      <c r="K39" s="4">
        <f t="shared" si="20"/>
        <v>3.8771912390736865</v>
      </c>
      <c r="L39">
        <v>3</v>
      </c>
      <c r="M39">
        <v>3</v>
      </c>
      <c r="N39">
        <f>1/EXP(-0.5*K39)</f>
        <v>6.9489850958331161</v>
      </c>
      <c r="O39">
        <f>N39/SUM(N$37:N$39)</f>
        <v>0.33278537214044535</v>
      </c>
      <c r="Q39" s="4"/>
      <c r="R39" s="4"/>
    </row>
    <row r="40" spans="1:19" ht="17" thickTop="1" x14ac:dyDescent="0.2">
      <c r="A40">
        <v>2002</v>
      </c>
      <c r="B40" t="s">
        <v>20</v>
      </c>
      <c r="C40" t="s">
        <v>61</v>
      </c>
      <c r="D40">
        <v>-3.9081177600000001</v>
      </c>
      <c r="E40">
        <v>-0.23671621000000001</v>
      </c>
      <c r="F40">
        <v>-1.14459719</v>
      </c>
      <c r="H40">
        <v>9.7048640000000002E-21</v>
      </c>
      <c r="K40" s="4"/>
    </row>
    <row r="42" spans="1:19" x14ac:dyDescent="0.2">
      <c r="A42">
        <v>2002</v>
      </c>
      <c r="B42" t="s">
        <v>32</v>
      </c>
      <c r="C42" t="s">
        <v>34</v>
      </c>
      <c r="D42">
        <v>-4.4473105999999998</v>
      </c>
      <c r="E42">
        <v>-3.1166260499999998</v>
      </c>
      <c r="F42">
        <v>1.2892950999999999</v>
      </c>
      <c r="H42">
        <v>8.5185738000000004</v>
      </c>
      <c r="K42" s="4">
        <f>-2*LN(H42/L42) +2*M42</f>
        <v>3.9127267124101661</v>
      </c>
      <c r="L42">
        <v>3</v>
      </c>
      <c r="M42">
        <v>3</v>
      </c>
      <c r="N42">
        <f t="shared" ref="N42:N44" si="21">1/EXP(-0.5*K42)</f>
        <v>7.0735562295137955</v>
      </c>
      <c r="O42">
        <f>N42/SUM(N$42:N$44)</f>
        <v>0.33594837159194951</v>
      </c>
    </row>
    <row r="43" spans="1:19" ht="17" thickBot="1" x14ac:dyDescent="0.25">
      <c r="A43">
        <v>2002</v>
      </c>
      <c r="B43" t="s">
        <v>32</v>
      </c>
      <c r="C43" t="s">
        <v>33</v>
      </c>
      <c r="D43">
        <v>-4.0690550999999999</v>
      </c>
      <c r="E43">
        <v>-7.7815734499999998</v>
      </c>
      <c r="F43">
        <v>-2.9647389999999998</v>
      </c>
      <c r="H43">
        <v>8.7197869000000008</v>
      </c>
      <c r="K43" s="4">
        <f>-2*LN(H43/L43) +2*M43</f>
        <v>3.8660349782384609</v>
      </c>
      <c r="L43">
        <v>3</v>
      </c>
      <c r="M43">
        <v>3</v>
      </c>
      <c r="N43">
        <f t="shared" si="21"/>
        <v>6.9103306606682091</v>
      </c>
      <c r="O43">
        <f>N43/SUM(N$42:N$44)</f>
        <v>0.32819620814309636</v>
      </c>
      <c r="Q43" t="s">
        <v>0</v>
      </c>
      <c r="R43" t="s">
        <v>1</v>
      </c>
      <c r="S43" s="4" t="s">
        <v>2</v>
      </c>
    </row>
    <row r="44" spans="1:19" ht="17" thickBot="1" x14ac:dyDescent="0.25">
      <c r="A44" s="42">
        <v>2002</v>
      </c>
      <c r="B44" s="42" t="s">
        <v>32</v>
      </c>
      <c r="C44" s="42" t="s">
        <v>39</v>
      </c>
      <c r="D44" s="42">
        <v>-5.1282605999999999</v>
      </c>
      <c r="E44" s="42">
        <v>0.28510654000000002</v>
      </c>
      <c r="F44" s="42">
        <v>-2.4625001000000002</v>
      </c>
      <c r="G44" s="42"/>
      <c r="H44" s="42">
        <v>8.5209314000000003</v>
      </c>
      <c r="K44" s="4">
        <f>-2*LN(H44/L44) +2*M44</f>
        <v>3.9121732691059452</v>
      </c>
      <c r="L44">
        <v>3</v>
      </c>
      <c r="M44">
        <v>3</v>
      </c>
      <c r="N44">
        <f t="shared" si="21"/>
        <v>7.0715990941510221</v>
      </c>
      <c r="O44">
        <f>N44/SUM(N$42:N$44)</f>
        <v>0.33585542026495424</v>
      </c>
      <c r="Q44" s="80" t="s">
        <v>21</v>
      </c>
      <c r="R44" s="21"/>
      <c r="S44" s="81"/>
    </row>
    <row r="45" spans="1:19" ht="17" thickTop="1" x14ac:dyDescent="0.2">
      <c r="A45">
        <v>2002</v>
      </c>
      <c r="B45" t="s">
        <v>32</v>
      </c>
      <c r="C45" t="s">
        <v>61</v>
      </c>
      <c r="D45">
        <v>-4.6824004109999997</v>
      </c>
      <c r="E45">
        <v>-3.0406973869999998</v>
      </c>
      <c r="F45">
        <v>9.7529818000000004E-2</v>
      </c>
      <c r="H45">
        <v>1.9533309E-22</v>
      </c>
      <c r="K45" s="4"/>
      <c r="Q45" s="22">
        <f>$O22*D22+$O23*D23+$O24*D24</f>
        <v>-2.0464381397916775</v>
      </c>
      <c r="R45" s="82">
        <f t="shared" ref="R45:S45" si="22">$O22*E22+$O23*E23+$O24*E24</f>
        <v>5.4263685794938272</v>
      </c>
      <c r="S45" s="83">
        <f t="shared" si="22"/>
        <v>-0.27045713987012965</v>
      </c>
    </row>
    <row r="46" spans="1:19" x14ac:dyDescent="0.2">
      <c r="A46" s="9"/>
      <c r="D46" s="4"/>
      <c r="E46" s="4"/>
      <c r="F46" s="4"/>
      <c r="G46" s="4"/>
      <c r="Q46" s="22" t="s">
        <v>25</v>
      </c>
      <c r="R46" s="82"/>
      <c r="S46" s="83"/>
    </row>
    <row r="47" spans="1:19" ht="17" thickBot="1" x14ac:dyDescent="0.25">
      <c r="A47" s="9">
        <v>2002</v>
      </c>
      <c r="C47" t="s">
        <v>82</v>
      </c>
      <c r="G47" s="4"/>
      <c r="Q47" s="22">
        <f>$O27*D27+$O28*D28+$O29*D29</f>
        <v>-1.6640255067007002</v>
      </c>
      <c r="R47" s="82">
        <f>$O27*E27+$O28*E28+$O29*E29</f>
        <v>5.6995232597079664</v>
      </c>
      <c r="S47" s="83">
        <f>$O27*F27+$O28*F28+$O29*F29</f>
        <v>-0.16500126787056441</v>
      </c>
    </row>
    <row r="48" spans="1:19" x14ac:dyDescent="0.2">
      <c r="A48" s="9">
        <v>2002</v>
      </c>
      <c r="C48" s="27" t="s">
        <v>21</v>
      </c>
      <c r="D48" s="28">
        <v>-2.0464381397916775</v>
      </c>
      <c r="E48" s="28">
        <v>5.4263685794938272</v>
      </c>
      <c r="F48" s="28">
        <v>-0.27045713987012965</v>
      </c>
      <c r="G48" s="18"/>
      <c r="H48" s="30">
        <f t="shared" ref="H48:J52" si="23">EXP(D48)</f>
        <v>0.12919425690882833</v>
      </c>
      <c r="I48" s="30">
        <f t="shared" si="23"/>
        <v>227.32224208297143</v>
      </c>
      <c r="J48" s="89">
        <f t="shared" si="23"/>
        <v>0.76303060288612445</v>
      </c>
      <c r="Q48" s="22" t="s">
        <v>22</v>
      </c>
      <c r="R48" s="82"/>
      <c r="S48" s="83"/>
    </row>
    <row r="49" spans="1:20" x14ac:dyDescent="0.2">
      <c r="A49" s="9">
        <v>2002</v>
      </c>
      <c r="C49" s="19" t="s">
        <v>22</v>
      </c>
      <c r="D49" s="90">
        <v>-4.7364723109958566</v>
      </c>
      <c r="E49" s="90">
        <v>-0.93261415735913289</v>
      </c>
      <c r="F49" s="90">
        <v>-0.90031907267007028</v>
      </c>
      <c r="G49" s="91"/>
      <c r="H49" s="92">
        <f t="shared" si="23"/>
        <v>8.76952784996121E-3</v>
      </c>
      <c r="I49" s="92">
        <f t="shared" si="23"/>
        <v>0.39352363186632661</v>
      </c>
      <c r="J49" s="93">
        <f t="shared" si="23"/>
        <v>0.40643995516738879</v>
      </c>
      <c r="Q49" s="22">
        <f>$O32*D32+$O33*D33+$O34*D34</f>
        <v>-4.7364723109958566</v>
      </c>
      <c r="R49" s="82">
        <f t="shared" ref="R49:S49" si="24">$O32*E32+$O33*E33+$O34*E34</f>
        <v>-0.93261415735913289</v>
      </c>
      <c r="S49" s="83">
        <f t="shared" si="24"/>
        <v>-0.90031907267007028</v>
      </c>
    </row>
    <row r="50" spans="1:20" x14ac:dyDescent="0.2">
      <c r="A50" s="9">
        <v>2002</v>
      </c>
      <c r="C50" s="19" t="s">
        <v>23</v>
      </c>
      <c r="D50" s="94">
        <v>-3.9813907352083788</v>
      </c>
      <c r="E50" s="94">
        <v>-1.1410542716163987</v>
      </c>
      <c r="F50" s="94">
        <v>-1.4109413198875704</v>
      </c>
      <c r="G50" s="75"/>
      <c r="H50" s="92">
        <f t="shared" si="23"/>
        <v>1.8659670623203128E-2</v>
      </c>
      <c r="I50" s="92">
        <f t="shared" si="23"/>
        <v>0.31948202337437875</v>
      </c>
      <c r="J50" s="93">
        <f t="shared" si="23"/>
        <v>0.24391357435727887</v>
      </c>
      <c r="Q50" s="84" t="s">
        <v>23</v>
      </c>
      <c r="R50" s="85"/>
      <c r="S50" s="86"/>
    </row>
    <row r="51" spans="1:20" x14ac:dyDescent="0.2">
      <c r="A51" s="9">
        <v>2002</v>
      </c>
      <c r="C51" s="19" t="s">
        <v>24</v>
      </c>
      <c r="D51" s="90">
        <v>-4.5518693276201496</v>
      </c>
      <c r="E51" s="90">
        <v>-3.505153769223555</v>
      </c>
      <c r="F51" s="90">
        <v>-1.3669235145754675</v>
      </c>
      <c r="G51" s="75"/>
      <c r="H51" s="92">
        <f t="shared" si="23"/>
        <v>1.0547469268275312E-2</v>
      </c>
      <c r="I51" s="92">
        <f t="shared" si="23"/>
        <v>3.004215343037505E-2</v>
      </c>
      <c r="J51" s="93">
        <f t="shared" si="23"/>
        <v>0.25488991967529501</v>
      </c>
      <c r="Q51" s="22">
        <f>$O37*D37+ $O38*D38+$O39*D39</f>
        <v>-3.9813907352083788</v>
      </c>
      <c r="R51" s="82">
        <f t="shared" ref="R51:S51" si="25">$O37*E37+ $O38*E38+$O39*E39</f>
        <v>-1.1410542716163987</v>
      </c>
      <c r="S51" s="83">
        <f t="shared" si="25"/>
        <v>-1.4109413198875704</v>
      </c>
    </row>
    <row r="52" spans="1:20" x14ac:dyDescent="0.2">
      <c r="A52" s="9">
        <v>2002</v>
      </c>
      <c r="C52" s="19" t="s">
        <v>25</v>
      </c>
      <c r="D52" s="90">
        <v>1.67075974</v>
      </c>
      <c r="E52" s="90">
        <v>5.4868579500000001</v>
      </c>
      <c r="F52" s="90">
        <v>-0.32119230999999998</v>
      </c>
      <c r="G52" s="75"/>
      <c r="H52" s="92">
        <f t="shared" si="23"/>
        <v>5.3162051970362798</v>
      </c>
      <c r="I52" s="92">
        <f t="shared" si="23"/>
        <v>241.49721718916385</v>
      </c>
      <c r="J52" s="93">
        <f t="shared" si="23"/>
        <v>0.72528375825809688</v>
      </c>
      <c r="Q52" s="84" t="s">
        <v>24</v>
      </c>
      <c r="R52" s="85"/>
      <c r="S52" s="86"/>
    </row>
    <row r="53" spans="1:20" ht="17" thickBot="1" x14ac:dyDescent="0.25">
      <c r="A53" s="9">
        <v>2002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-4.5518693276201496</v>
      </c>
      <c r="R53" s="23">
        <f t="shared" ref="R53:S53" si="26">$O42*E42+$O43*E43+$O44*E44</f>
        <v>-3.505153769223555</v>
      </c>
      <c r="S53" s="88">
        <f t="shared" si="26"/>
        <v>-1.3669235145754675</v>
      </c>
    </row>
    <row r="54" spans="1:20" x14ac:dyDescent="0.2">
      <c r="A54" s="9">
        <v>2002</v>
      </c>
      <c r="C54" s="19" t="s">
        <v>4</v>
      </c>
      <c r="D54" s="90">
        <f>AVERAGE(D48:D52)</f>
        <v>-2.7290821547232129</v>
      </c>
      <c r="E54" s="90">
        <f t="shared" ref="E54:F54" si="27">AVERAGE(E48:E52)</f>
        <v>1.066880866258948</v>
      </c>
      <c r="F54" s="90">
        <f t="shared" si="27"/>
        <v>-0.85396667140064753</v>
      </c>
      <c r="G54" s="75" t="s">
        <v>40</v>
      </c>
      <c r="H54" s="92">
        <f>AVERAGE(H48:H52)</f>
        <v>1.0966752243373095</v>
      </c>
      <c r="I54" s="92">
        <f t="shared" ref="I54:J54" si="28">AVERAGE(I48:I52)</f>
        <v>93.912501416161263</v>
      </c>
      <c r="J54" s="93">
        <f t="shared" si="28"/>
        <v>0.4787115620688368</v>
      </c>
    </row>
    <row r="55" spans="1:20" x14ac:dyDescent="0.2">
      <c r="A55" s="9">
        <v>2002</v>
      </c>
      <c r="C55" s="19" t="s">
        <v>5</v>
      </c>
      <c r="D55" s="90">
        <f>STDEV(D48:D52)</f>
        <v>2.6807208287892492</v>
      </c>
      <c r="E55" s="90">
        <f t="shared" ref="E55:F55" si="29">STDEV(E48:E52)</f>
        <v>4.1327287950345735</v>
      </c>
      <c r="F55" s="90">
        <f t="shared" si="29"/>
        <v>0.54768282807508262</v>
      </c>
      <c r="G55" s="75" t="s">
        <v>41</v>
      </c>
      <c r="H55" s="92">
        <f>STDEV(H48:H52)</f>
        <v>2.3593316030007192</v>
      </c>
      <c r="I55" s="92">
        <f t="shared" ref="I55:J55" si="30">STDEV(I48:I52)</f>
        <v>128.35378439753916</v>
      </c>
      <c r="J55" s="93">
        <f t="shared" si="30"/>
        <v>0.25104012264283299</v>
      </c>
    </row>
    <row r="56" spans="1:20" ht="17" thickBot="1" x14ac:dyDescent="0.25">
      <c r="A56" s="75">
        <v>2002</v>
      </c>
      <c r="B56" s="75"/>
      <c r="C56" s="20" t="s">
        <v>26</v>
      </c>
      <c r="D56" s="37">
        <f>SQRT(EXP(D55^2)-1)</f>
        <v>36.333983281369846</v>
      </c>
      <c r="E56" s="37">
        <f t="shared" ref="E56:F56" si="31">SQRT(EXP(E55^2)-1)</f>
        <v>5113.9308166601577</v>
      </c>
      <c r="F56" s="37">
        <f t="shared" si="31"/>
        <v>0.59143897675600288</v>
      </c>
      <c r="G56" s="13" t="s">
        <v>26</v>
      </c>
      <c r="H56" s="33">
        <f>H55/H54</f>
        <v>2.1513494156179176</v>
      </c>
      <c r="I56" s="33">
        <f t="shared" ref="I56:J56" si="32">I55/I54</f>
        <v>1.3667380003941727</v>
      </c>
      <c r="J56" s="98">
        <f t="shared" si="32"/>
        <v>0.52440789513818853</v>
      </c>
      <c r="L56" s="75"/>
      <c r="M56" s="75"/>
      <c r="N56" s="75"/>
      <c r="O56" s="75"/>
      <c r="P56" s="75"/>
      <c r="Q56" s="75"/>
      <c r="R56" s="75"/>
      <c r="S56" s="75"/>
      <c r="T56" s="75"/>
    </row>
    <row r="58" spans="1:20" ht="17" thickBot="1" x14ac:dyDescent="0.25">
      <c r="C58" t="s">
        <v>84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0" x14ac:dyDescent="0.2">
      <c r="C59" s="27" t="s">
        <v>21</v>
      </c>
      <c r="D59" s="28">
        <v>-2.3851224900000001</v>
      </c>
      <c r="E59" s="28">
        <v>4.5648930400000003</v>
      </c>
      <c r="F59" s="28">
        <v>-0.24377582</v>
      </c>
      <c r="G59" s="101">
        <f>H25</f>
        <v>1.5487284999999999E-17</v>
      </c>
      <c r="H59" s="30">
        <f t="shared" ref="H59:J63" si="33">EXP(D59)</f>
        <v>9.2077700290986608E-2</v>
      </c>
      <c r="I59" s="30">
        <f t="shared" si="33"/>
        <v>96.052319710952304</v>
      </c>
      <c r="J59" s="89">
        <f t="shared" si="33"/>
        <v>0.78366329620992359</v>
      </c>
      <c r="N59" s="24">
        <v>17.387</v>
      </c>
      <c r="O59" s="55">
        <v>1841.65</v>
      </c>
      <c r="P59">
        <v>5.3E-3</v>
      </c>
      <c r="Q59" s="38">
        <f>(O59/701.7-P59*24)*701.7</f>
        <v>1752.3937599999999</v>
      </c>
    </row>
    <row r="60" spans="1:20" x14ac:dyDescent="0.2">
      <c r="C60" s="19" t="s">
        <v>22</v>
      </c>
      <c r="D60" s="90">
        <v>-4.93934987</v>
      </c>
      <c r="E60" s="90">
        <v>0.46965037999999998</v>
      </c>
      <c r="F60" s="90">
        <v>-1.9703860399999999</v>
      </c>
      <c r="G60" s="102">
        <f>H35</f>
        <v>1.2625613000000001E-21</v>
      </c>
      <c r="H60" s="92">
        <f t="shared" si="33"/>
        <v>7.1592513036956261E-3</v>
      </c>
      <c r="I60" s="92">
        <f t="shared" si="33"/>
        <v>1.599434901023093</v>
      </c>
      <c r="J60" s="93">
        <f t="shared" si="33"/>
        <v>0.13940303068035084</v>
      </c>
      <c r="N60" s="25">
        <v>17.811</v>
      </c>
      <c r="O60" s="56">
        <v>596.74099999999999</v>
      </c>
      <c r="P60">
        <v>1.7999999999999999E-2</v>
      </c>
      <c r="Q60" s="39">
        <f t="shared" ref="Q60:Q63" si="34">(O60/701.7-P60*24)*701.7</f>
        <v>293.60660000000001</v>
      </c>
    </row>
    <row r="61" spans="1:20" x14ac:dyDescent="0.2">
      <c r="C61" s="19" t="s">
        <v>23</v>
      </c>
      <c r="D61" s="94">
        <v>-3.9081177600000001</v>
      </c>
      <c r="E61" s="94">
        <v>-0.23671621000000001</v>
      </c>
      <c r="F61" s="94">
        <v>-1.14459719</v>
      </c>
      <c r="G61" s="100">
        <f>H40</f>
        <v>9.7048640000000002E-21</v>
      </c>
      <c r="H61" s="92">
        <f t="shared" si="33"/>
        <v>2.0078257616704339E-2</v>
      </c>
      <c r="I61" s="92">
        <f t="shared" si="33"/>
        <v>0.78921522762964447</v>
      </c>
      <c r="J61" s="93">
        <f t="shared" si="33"/>
        <v>0.31835212738706448</v>
      </c>
      <c r="N61" s="25">
        <v>19.279</v>
      </c>
      <c r="O61" s="56">
        <v>1164.951</v>
      </c>
      <c r="P61">
        <v>2.7099999999999999E-2</v>
      </c>
      <c r="Q61" s="39">
        <f t="shared" si="34"/>
        <v>708.56532000000016</v>
      </c>
    </row>
    <row r="62" spans="1:20" x14ac:dyDescent="0.2">
      <c r="C62" s="19" t="s">
        <v>24</v>
      </c>
      <c r="D62" s="90">
        <v>-4.6824004109999997</v>
      </c>
      <c r="E62" s="90">
        <v>-3.0406973869999998</v>
      </c>
      <c r="F62" s="90">
        <v>9.7529818000000004E-2</v>
      </c>
      <c r="G62" s="100">
        <f>H45</f>
        <v>1.9533309E-22</v>
      </c>
      <c r="H62" s="92">
        <f t="shared" si="33"/>
        <v>9.2567671513976747E-3</v>
      </c>
      <c r="I62" s="92">
        <f t="shared" si="33"/>
        <v>4.7801541693631537E-2</v>
      </c>
      <c r="J62" s="93">
        <f t="shared" si="33"/>
        <v>1.1024443137577797</v>
      </c>
      <c r="N62" s="25">
        <v>14.605</v>
      </c>
      <c r="O62" s="56">
        <v>853.77700000000004</v>
      </c>
      <c r="P62">
        <v>3.7900000000000003E-2</v>
      </c>
      <c r="Q62" s="39">
        <f t="shared" si="34"/>
        <v>215.51067999999987</v>
      </c>
    </row>
    <row r="63" spans="1:20" ht="17" thickBot="1" x14ac:dyDescent="0.25">
      <c r="C63" s="19" t="s">
        <v>25</v>
      </c>
      <c r="D63" s="90">
        <v>-1.67075974</v>
      </c>
      <c r="E63" s="90">
        <v>5.4868579500000001</v>
      </c>
      <c r="F63" s="90">
        <v>-0.32119230999999998</v>
      </c>
      <c r="G63" s="100">
        <f>H30</f>
        <v>8.9039584000000007E-15</v>
      </c>
      <c r="H63" s="92">
        <f t="shared" si="33"/>
        <v>0.18810410112790377</v>
      </c>
      <c r="I63" s="92">
        <f t="shared" si="33"/>
        <v>241.49721718916385</v>
      </c>
      <c r="J63" s="93">
        <f t="shared" si="33"/>
        <v>0.72528375825809688</v>
      </c>
      <c r="N63" s="26">
        <v>13.749000000000001</v>
      </c>
      <c r="O63" s="57">
        <v>3324.55</v>
      </c>
      <c r="P63">
        <v>3.9E-2</v>
      </c>
      <c r="Q63" s="40">
        <f t="shared" si="34"/>
        <v>2667.7588000000005</v>
      </c>
    </row>
    <row r="64" spans="1:20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16.566200000000002</v>
      </c>
      <c r="O64" s="59">
        <f>AVERAGE(O59:O63)</f>
        <v>1556.3338000000001</v>
      </c>
      <c r="Q64" s="59">
        <f>AVERAGE(Q59:Q63)</f>
        <v>1127.5670320000002</v>
      </c>
    </row>
    <row r="65" spans="3:17" x14ac:dyDescent="0.2">
      <c r="C65" s="19" t="s">
        <v>4</v>
      </c>
      <c r="D65" s="90">
        <f>AVERAGE(D59:D63)</f>
        <v>-3.5171500541999996</v>
      </c>
      <c r="E65" s="90">
        <f t="shared" ref="E65:F65" si="35">AVERAGE(E59:E63)</f>
        <v>1.4487975546</v>
      </c>
      <c r="F65" s="90">
        <f t="shared" si="35"/>
        <v>-0.71648430839999988</v>
      </c>
      <c r="G65" s="100">
        <f>GEOMEAN(G59:G63)</f>
        <v>2.0124042784456091E-19</v>
      </c>
      <c r="H65" s="92">
        <f>AVERAGE(H59:H63)</f>
        <v>6.3335215498137615E-2</v>
      </c>
      <c r="I65" s="92">
        <f t="shared" ref="I65:J65" si="36">AVERAGE(I59:I63)</f>
        <v>67.997197714092493</v>
      </c>
      <c r="J65" s="93">
        <f t="shared" si="36"/>
        <v>0.6138293052586431</v>
      </c>
      <c r="M65" t="s">
        <v>41</v>
      </c>
      <c r="N65" s="59">
        <f>STDEV(N59:N63)</f>
        <v>2.3111385073162523</v>
      </c>
      <c r="O65" s="59">
        <f>STDEV(O59:O63)</f>
        <v>1092.6548813668016</v>
      </c>
      <c r="Q65" s="59">
        <f>STDEV(Q59:Q63)</f>
        <v>1056.5862894556058</v>
      </c>
    </row>
    <row r="66" spans="3:17" x14ac:dyDescent="0.2">
      <c r="C66" s="19" t="s">
        <v>5</v>
      </c>
      <c r="D66" s="90">
        <f>STDEV(D59:D63)</f>
        <v>1.4338723841003747</v>
      </c>
      <c r="E66" s="90">
        <f t="shared" ref="E66:F66" si="37">STDEV(E59:E63)</f>
        <v>3.5345167103107422</v>
      </c>
      <c r="F66" s="90">
        <f t="shared" si="37"/>
        <v>0.83634297224352994</v>
      </c>
      <c r="G66" s="75" t="s">
        <v>41</v>
      </c>
      <c r="H66" s="92">
        <f>STDEV(H59:H63)</f>
        <v>7.8014080759955057E-2</v>
      </c>
      <c r="I66" s="92">
        <f t="shared" ref="I66:J66" si="38">STDEV(I59:I63)</f>
        <v>105.39454787224972</v>
      </c>
      <c r="J66" s="93">
        <f t="shared" si="38"/>
        <v>0.38483677018953383</v>
      </c>
      <c r="M66" t="s">
        <v>69</v>
      </c>
      <c r="N66" s="58">
        <f>N65/N64</f>
        <v>0.139509272332596</v>
      </c>
      <c r="O66" s="58">
        <f>O65/O64</f>
        <v>0.70206974966861324</v>
      </c>
      <c r="Q66" s="58">
        <f>Q65/Q64</f>
        <v>0.93704964713406558</v>
      </c>
    </row>
    <row r="67" spans="3:17" ht="17" thickBot="1" x14ac:dyDescent="0.25">
      <c r="C67" s="20" t="s">
        <v>26</v>
      </c>
      <c r="D67" s="17">
        <f>SQRT(EXP(D66^2)-1)</f>
        <v>2.6104732478315564</v>
      </c>
      <c r="E67" s="17">
        <f t="shared" ref="E67:F67" si="39">SQRT(EXP(E66^2)-1)</f>
        <v>516.15252400165014</v>
      </c>
      <c r="F67" s="17">
        <f t="shared" si="39"/>
        <v>1.006322428583152</v>
      </c>
      <c r="G67" s="13" t="s">
        <v>26</v>
      </c>
      <c r="H67" s="33">
        <f>H66/H65</f>
        <v>1.2317646690923327</v>
      </c>
      <c r="I67" s="33">
        <f t="shared" ref="I67:J67" si="40">I66/I65</f>
        <v>1.5499836966135236</v>
      </c>
      <c r="J67" s="98">
        <f t="shared" si="40"/>
        <v>0.62694427733028979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EDB4-F3FE-A742-9391-FFABE48D52DE}">
  <sheetPr codeName="Sheet5">
    <tabColor theme="4" tint="-0.249977111117893"/>
  </sheetPr>
  <dimension ref="A1:W88"/>
  <sheetViews>
    <sheetView zoomScale="94" zoomScaleNormal="94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1" ht="17" thickBot="1" x14ac:dyDescent="0.25">
      <c r="A1" s="68">
        <v>44986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</row>
    <row r="2" spans="1:21" x14ac:dyDescent="0.2">
      <c r="A2" s="75">
        <v>2003</v>
      </c>
      <c r="B2" s="75" t="s">
        <v>11</v>
      </c>
      <c r="C2" s="75" t="s">
        <v>54</v>
      </c>
      <c r="D2" s="77">
        <v>-5.1468999999999996</v>
      </c>
      <c r="E2" s="77">
        <v>7.4104000000000001</v>
      </c>
      <c r="F2" s="77">
        <v>-1.7278</v>
      </c>
      <c r="G2" s="75"/>
      <c r="H2" s="106">
        <v>3.6747529999999998E-3</v>
      </c>
      <c r="I2" s="75"/>
      <c r="J2" s="75"/>
      <c r="K2" s="79">
        <f t="shared" ref="K2:K9" si="0">-2*LN(H2/L2) +2*M2</f>
        <v>22.182352018496889</v>
      </c>
      <c r="L2" s="75">
        <v>12</v>
      </c>
      <c r="M2" s="75">
        <v>3</v>
      </c>
      <c r="N2" s="75">
        <f t="shared" ref="N2:N9" si="1">1/EXP(-0.5*K2)</f>
        <v>65589.835038777353</v>
      </c>
      <c r="O2">
        <f>N2/SUM(N$2:N$9)</f>
        <v>9.8054650689733236E-2</v>
      </c>
      <c r="P2" s="38">
        <f>N2/(SUM(N$2:N$5))</f>
        <v>0.17287160834689402</v>
      </c>
      <c r="Q2" s="4">
        <f>$O2*D2+$O3*D3+$O4*D4+$O5*D5+$O6*D6+$O7*D7+$O8*D8+$O9*D9</f>
        <v>-5.9202314674738439</v>
      </c>
      <c r="R2" s="4">
        <f t="shared" ref="R2:S2" si="2">$O2*E2+$O3*E3+$O4*E4+$O5*E5+$O6*E6+$O7*E7+$O8*E8+$O9*E9</f>
        <v>1.7338217787360033</v>
      </c>
      <c r="S2" s="4">
        <f t="shared" si="2"/>
        <v>-2.175298701632955</v>
      </c>
      <c r="T2" s="4">
        <v>0.5</v>
      </c>
      <c r="U2" s="75"/>
    </row>
    <row r="3" spans="1:21" x14ac:dyDescent="0.2">
      <c r="A3" s="75">
        <v>2003</v>
      </c>
      <c r="B3" s="75" t="s">
        <v>11</v>
      </c>
      <c r="C3" s="75" t="s">
        <v>55</v>
      </c>
      <c r="D3" s="77">
        <v>-6.0426000000000002</v>
      </c>
      <c r="E3" s="77">
        <v>4.6776</v>
      </c>
      <c r="F3" s="77">
        <v>-3.4102000000000001</v>
      </c>
      <c r="G3" s="75"/>
      <c r="H3" s="106">
        <v>1.6004871999999999E-3</v>
      </c>
      <c r="I3" s="75"/>
      <c r="J3" s="75"/>
      <c r="K3" s="79">
        <f t="shared" si="0"/>
        <v>23.844707691750237</v>
      </c>
      <c r="L3" s="75">
        <v>12</v>
      </c>
      <c r="M3" s="75">
        <v>3</v>
      </c>
      <c r="N3" s="75">
        <f t="shared" si="1"/>
        <v>150595.67054222751</v>
      </c>
      <c r="O3">
        <f t="shared" ref="O3:O9" si="3">N3/SUM(N$2:N$9)</f>
        <v>0.22513558483069984</v>
      </c>
      <c r="P3" s="39">
        <f t="shared" ref="P3:P4" si="4">N3/(SUM(N$2:N$5))</f>
        <v>0.39691692716291255</v>
      </c>
      <c r="U3" s="75"/>
    </row>
    <row r="4" spans="1:21" x14ac:dyDescent="0.2">
      <c r="A4" s="75">
        <v>2003</v>
      </c>
      <c r="B4" s="75" t="s">
        <v>43</v>
      </c>
      <c r="C4" s="75" t="s">
        <v>56</v>
      </c>
      <c r="D4" s="77">
        <v>-5.9193265000000004</v>
      </c>
      <c r="E4" s="77">
        <v>1.2723945999999999</v>
      </c>
      <c r="F4" s="77">
        <v>-3.0106625</v>
      </c>
      <c r="G4" s="75"/>
      <c r="H4" s="106">
        <v>1.7939339E-3</v>
      </c>
      <c r="I4" s="75"/>
      <c r="J4" s="75"/>
      <c r="K4" s="79">
        <f t="shared" si="0"/>
        <v>23.616502021702694</v>
      </c>
      <c r="L4" s="75">
        <v>12</v>
      </c>
      <c r="M4" s="75">
        <v>3</v>
      </c>
      <c r="N4" s="75">
        <f t="shared" si="1"/>
        <v>134356.36791202394</v>
      </c>
      <c r="O4">
        <f t="shared" si="3"/>
        <v>0.20085836038108701</v>
      </c>
      <c r="P4" s="39">
        <f t="shared" si="4"/>
        <v>0.35411586869927214</v>
      </c>
      <c r="Q4" s="4">
        <f>$P2*D2+$P3*D3+$P4*D4+$P5*D5</f>
        <v>-5.8227609832442351</v>
      </c>
      <c r="R4" s="4">
        <f t="shared" ref="R4:S4" si="5">$P2*E2+$P3*E3+$P4*E4+$P5*E5</f>
        <v>3.366468499725265</v>
      </c>
      <c r="S4" s="4">
        <f t="shared" si="5"/>
        <v>-2.4039652537716218</v>
      </c>
      <c r="U4" s="75"/>
    </row>
    <row r="5" spans="1:21" ht="17" thickBot="1" x14ac:dyDescent="0.25">
      <c r="A5" s="75">
        <v>2003</v>
      </c>
      <c r="B5" s="75" t="s">
        <v>11</v>
      </c>
      <c r="C5" s="75" t="s">
        <v>57</v>
      </c>
      <c r="D5" s="77">
        <v>-5.7621000000000002</v>
      </c>
      <c r="E5" s="77">
        <v>-2.9144000000000001</v>
      </c>
      <c r="F5" s="77">
        <v>4.1318000000000001</v>
      </c>
      <c r="G5" s="75"/>
      <c r="H5" s="106">
        <v>8.3481896E-3</v>
      </c>
      <c r="I5" s="75"/>
      <c r="J5" s="75"/>
      <c r="K5" s="79">
        <f t="shared" si="0"/>
        <v>20.541234455572528</v>
      </c>
      <c r="L5" s="75">
        <v>12</v>
      </c>
      <c r="M5" s="75">
        <v>3</v>
      </c>
      <c r="N5" s="75">
        <f t="shared" si="1"/>
        <v>28871.702084755234</v>
      </c>
      <c r="O5">
        <f t="shared" si="3"/>
        <v>4.3162247032104889E-2</v>
      </c>
      <c r="P5" s="40">
        <f>N5/(SUM(N$2:N$5))</f>
        <v>7.609559579092133E-2</v>
      </c>
      <c r="Q5" s="4">
        <f>$P6*D6+$P7*D7+$P8*D8+$P9*D9</f>
        <v>-6.047975692619822</v>
      </c>
      <c r="R5" s="4">
        <f t="shared" ref="R5:S5" si="6">$P6*E6+$P7*E7+$P8*E8+$P9*E9</f>
        <v>-0.40591510631519201</v>
      </c>
      <c r="S5" s="4">
        <f t="shared" si="6"/>
        <v>-1.8756097060294759</v>
      </c>
      <c r="U5" s="75"/>
    </row>
    <row r="6" spans="1:21" x14ac:dyDescent="0.2">
      <c r="A6" s="75">
        <v>2003</v>
      </c>
      <c r="B6" s="75" t="s">
        <v>11</v>
      </c>
      <c r="C6" s="75" t="s">
        <v>50</v>
      </c>
      <c r="D6" s="77">
        <v>-1.8982994828350901</v>
      </c>
      <c r="E6" s="77">
        <v>7.2121122877116504</v>
      </c>
      <c r="F6" s="77">
        <v>-1.4199260567465199</v>
      </c>
      <c r="G6" s="75"/>
      <c r="H6" s="100">
        <v>6.3911026</v>
      </c>
      <c r="I6" s="75"/>
      <c r="J6" s="75"/>
      <c r="K6" s="79">
        <f t="shared" si="0"/>
        <v>7.2599996908460493</v>
      </c>
      <c r="L6" s="75">
        <v>12</v>
      </c>
      <c r="M6" s="75">
        <v>3</v>
      </c>
      <c r="N6" s="75">
        <f t="shared" si="1"/>
        <v>37.712810787649076</v>
      </c>
      <c r="O6">
        <f t="shared" si="3"/>
        <v>5.6379414373045591E-5</v>
      </c>
      <c r="P6" s="38">
        <f>N6/SUM(N$6:N$9)</f>
        <v>1.3026993272014645E-4</v>
      </c>
      <c r="U6" s="75"/>
    </row>
    <row r="7" spans="1:21" x14ac:dyDescent="0.2">
      <c r="A7" s="75">
        <v>2003</v>
      </c>
      <c r="B7" s="75" t="s">
        <v>11</v>
      </c>
      <c r="C7" s="75" t="s">
        <v>48</v>
      </c>
      <c r="D7" s="77">
        <v>-6.0610328159125499</v>
      </c>
      <c r="E7" s="77">
        <v>4.2094825164761396</v>
      </c>
      <c r="F7" s="77">
        <v>-3.43706215277032</v>
      </c>
      <c r="G7" s="75"/>
      <c r="H7" s="100">
        <v>1.6070912E-3</v>
      </c>
      <c r="I7" s="75"/>
      <c r="J7" s="75"/>
      <c r="K7" s="79">
        <f t="shared" si="0"/>
        <v>23.836472183827631</v>
      </c>
      <c r="L7" s="75">
        <v>12</v>
      </c>
      <c r="M7" s="75">
        <v>3</v>
      </c>
      <c r="N7" s="75">
        <f t="shared" si="1"/>
        <v>149976.82961505352</v>
      </c>
      <c r="O7">
        <f t="shared" si="3"/>
        <v>0.22421043795526277</v>
      </c>
      <c r="P7" s="39">
        <f t="shared" ref="P7:P9" si="7">N7/SUM(N$6:N$9)</f>
        <v>0.51805927735124957</v>
      </c>
      <c r="T7" s="75"/>
      <c r="U7" s="75"/>
    </row>
    <row r="8" spans="1:21" x14ac:dyDescent="0.2">
      <c r="A8" s="75">
        <v>2003</v>
      </c>
      <c r="B8" s="75" t="s">
        <v>43</v>
      </c>
      <c r="C8" s="75" t="s">
        <v>49</v>
      </c>
      <c r="D8" s="77">
        <v>-6.0369381950658498</v>
      </c>
      <c r="E8" s="77">
        <v>-5.3728366564359504</v>
      </c>
      <c r="F8" s="77">
        <v>-0.197094229971571</v>
      </c>
      <c r="G8" s="75"/>
      <c r="H8" s="100">
        <v>1.7287165000000001E-3</v>
      </c>
      <c r="I8" s="75"/>
      <c r="J8" s="75"/>
      <c r="K8" s="79">
        <f t="shared" si="0"/>
        <v>23.690565406248957</v>
      </c>
      <c r="L8" s="75">
        <v>12</v>
      </c>
      <c r="M8" s="75">
        <v>3</v>
      </c>
      <c r="N8" s="75">
        <f t="shared" si="1"/>
        <v>139425.08391529327</v>
      </c>
      <c r="O8">
        <f t="shared" si="3"/>
        <v>0.20843592444802203</v>
      </c>
      <c r="P8" s="39">
        <f t="shared" si="7"/>
        <v>0.4816107821667423</v>
      </c>
      <c r="T8" s="75"/>
      <c r="U8" s="75"/>
    </row>
    <row r="9" spans="1:21" ht="17" thickBot="1" x14ac:dyDescent="0.25">
      <c r="A9" s="75">
        <v>2003</v>
      </c>
      <c r="B9" s="75" t="s">
        <v>11</v>
      </c>
      <c r="C9" s="75" t="s">
        <v>51</v>
      </c>
      <c r="D9" s="77">
        <v>-1.5004448235715899</v>
      </c>
      <c r="E9" s="77">
        <v>-1.6850641258052101E-4</v>
      </c>
      <c r="F9" s="77">
        <v>0.50036911023033304</v>
      </c>
      <c r="G9" s="75"/>
      <c r="H9" s="100">
        <v>4.1697110999999998</v>
      </c>
      <c r="I9" s="75"/>
      <c r="J9" s="75"/>
      <c r="K9" s="79">
        <f t="shared" si="0"/>
        <v>8.1141197939056795</v>
      </c>
      <c r="L9" s="75">
        <v>12</v>
      </c>
      <c r="M9" s="75">
        <v>3</v>
      </c>
      <c r="N9" s="75">
        <f t="shared" si="1"/>
        <v>57.804110955853041</v>
      </c>
      <c r="O9">
        <f t="shared" si="3"/>
        <v>8.641524871736294E-5</v>
      </c>
      <c r="P9" s="40">
        <f t="shared" si="7"/>
        <v>1.9967054928806769E-4</v>
      </c>
      <c r="T9" s="75"/>
      <c r="U9" s="75"/>
    </row>
    <row r="10" spans="1:21" x14ac:dyDescent="0.2">
      <c r="A10" s="75"/>
      <c r="B10" s="75"/>
      <c r="C10" s="75"/>
      <c r="D10" s="75"/>
      <c r="E10" s="75"/>
      <c r="F10" s="75"/>
      <c r="G10" s="75"/>
      <c r="H10" s="100"/>
      <c r="I10" s="75"/>
      <c r="J10" s="75"/>
      <c r="K10" s="79"/>
      <c r="L10" s="75"/>
      <c r="M10" s="75"/>
      <c r="N10" s="75"/>
      <c r="T10" s="75"/>
      <c r="U10" s="75"/>
    </row>
    <row r="11" spans="1:21" x14ac:dyDescent="0.2">
      <c r="A11" s="75"/>
      <c r="B11" s="75"/>
      <c r="C11" s="75"/>
      <c r="D11" s="75"/>
      <c r="E11" s="75"/>
      <c r="F11" s="75"/>
      <c r="G11" s="75"/>
      <c r="H11" s="100"/>
      <c r="I11" s="75"/>
      <c r="J11" s="75"/>
      <c r="K11" s="100"/>
      <c r="L11" s="75"/>
      <c r="M11" s="75"/>
      <c r="N11" s="75"/>
      <c r="T11" s="75"/>
      <c r="U11" s="75"/>
    </row>
    <row r="12" spans="1:21" x14ac:dyDescent="0.2">
      <c r="A12" s="75">
        <v>2003</v>
      </c>
      <c r="B12" s="75" t="s">
        <v>17</v>
      </c>
      <c r="C12" s="75" t="s">
        <v>7</v>
      </c>
      <c r="D12" s="77">
        <v>-6.0616728000000002</v>
      </c>
      <c r="E12" s="77">
        <v>1.0675416</v>
      </c>
      <c r="F12" s="77">
        <v>-3.6862459200000002</v>
      </c>
      <c r="G12" s="77">
        <v>0.20036084000000001</v>
      </c>
      <c r="H12" s="100">
        <v>1.7215098E-3</v>
      </c>
      <c r="I12" s="78">
        <v>0.40752500000000003</v>
      </c>
      <c r="J12" s="75"/>
      <c r="K12" s="79">
        <f>-2*LN(H12/L12) +2*M12</f>
        <v>25.698920464560107</v>
      </c>
      <c r="L12" s="75">
        <v>12</v>
      </c>
      <c r="M12" s="75">
        <v>4</v>
      </c>
      <c r="N12" s="75">
        <f>1/EXP(-0.5*K12)</f>
        <v>380583.25337313273</v>
      </c>
      <c r="O12">
        <f>N12/SUM(N$12:N$19)</f>
        <v>0.12222927976993356</v>
      </c>
      <c r="Q12">
        <f>$O12*D12</f>
        <v>-0.74091390054499651</v>
      </c>
      <c r="R12">
        <f t="shared" ref="R12:T19" si="8">$O12*E12</f>
        <v>0.1304848408924425</v>
      </c>
      <c r="S12">
        <f t="shared" si="8"/>
        <v>-0.45056718385645611</v>
      </c>
      <c r="T12">
        <f t="shared" si="8"/>
        <v>2.4489961167298895E-2</v>
      </c>
      <c r="U12" s="75"/>
    </row>
    <row r="13" spans="1:21" x14ac:dyDescent="0.2">
      <c r="A13" s="75">
        <v>2003</v>
      </c>
      <c r="B13" s="75" t="s">
        <v>17</v>
      </c>
      <c r="C13" s="75" t="s">
        <v>30</v>
      </c>
      <c r="D13" s="77">
        <v>-6.1236772000000004</v>
      </c>
      <c r="E13" s="77">
        <v>2.4261683000000001</v>
      </c>
      <c r="F13" s="77">
        <v>-3.64471919</v>
      </c>
      <c r="G13" s="77">
        <v>0.20076037999999999</v>
      </c>
      <c r="H13" s="75">
        <v>1.6315794999999999E-3</v>
      </c>
      <c r="I13" s="75"/>
      <c r="J13" s="75"/>
      <c r="K13" s="79">
        <f t="shared" ref="K13:K19" si="9">-2*LN(H13/L13) +2*M13</f>
        <v>25.806226729483623</v>
      </c>
      <c r="L13" s="75">
        <v>12</v>
      </c>
      <c r="M13" s="75">
        <v>4</v>
      </c>
      <c r="N13" s="75">
        <f t="shared" ref="N13:N19" si="10">1/EXP(-0.5*K13)</f>
        <v>401560.4513281337</v>
      </c>
      <c r="O13" s="75">
        <f t="shared" ref="O13:O19" si="11">N13/SUM(N$12:N$19)</f>
        <v>0.12896638071934727</v>
      </c>
      <c r="Q13">
        <f t="shared" ref="Q13:Q19" si="12">$O13*D13</f>
        <v>-0.78974848517758656</v>
      </c>
      <c r="R13">
        <f t="shared" si="8"/>
        <v>0.31289414466701154</v>
      </c>
      <c r="S13">
        <f t="shared" si="8"/>
        <v>-0.47004624267265099</v>
      </c>
      <c r="T13">
        <f t="shared" si="8"/>
        <v>2.5891339600440828E-2</v>
      </c>
      <c r="U13" s="75"/>
    </row>
    <row r="14" spans="1:21" x14ac:dyDescent="0.2">
      <c r="A14" s="75">
        <v>2003</v>
      </c>
      <c r="B14" s="75" t="s">
        <v>18</v>
      </c>
      <c r="C14" s="75" t="s">
        <v>7</v>
      </c>
      <c r="D14" s="77">
        <v>-6.0547434000000004</v>
      </c>
      <c r="E14" s="77">
        <v>-5.1508148</v>
      </c>
      <c r="F14" s="77">
        <v>-1.70256209</v>
      </c>
      <c r="G14" s="77">
        <v>0.20015779</v>
      </c>
      <c r="H14" s="106">
        <v>1.681E-3</v>
      </c>
      <c r="I14" s="78">
        <v>0.42947000000000002</v>
      </c>
      <c r="J14" s="75"/>
      <c r="K14" s="79">
        <f t="shared" si="9"/>
        <v>25.746546148687319</v>
      </c>
      <c r="L14" s="75">
        <v>12</v>
      </c>
      <c r="M14" s="75">
        <v>4</v>
      </c>
      <c r="N14" s="75">
        <f t="shared" si="10"/>
        <v>389754.78905278479</v>
      </c>
      <c r="O14" s="75">
        <f t="shared" si="11"/>
        <v>0.12517483817423108</v>
      </c>
      <c r="Q14">
        <f t="shared" si="12"/>
        <v>-0.75790152528149379</v>
      </c>
      <c r="R14">
        <f t="shared" si="8"/>
        <v>-0.64475240905543441</v>
      </c>
      <c r="S14">
        <f t="shared" si="8"/>
        <v>-0.21311793409733065</v>
      </c>
      <c r="T14">
        <f t="shared" si="8"/>
        <v>2.5054718972561729E-2</v>
      </c>
      <c r="U14" s="75"/>
    </row>
    <row r="15" spans="1:21" x14ac:dyDescent="0.2">
      <c r="A15" s="75">
        <v>2003</v>
      </c>
      <c r="B15" s="75" t="s">
        <v>18</v>
      </c>
      <c r="C15" s="75" t="s">
        <v>29</v>
      </c>
      <c r="D15" s="77">
        <v>-6.1574444000000002</v>
      </c>
      <c r="E15" s="77">
        <v>-5.2474607000000004</v>
      </c>
      <c r="F15" s="77">
        <v>-2.4835865400000001</v>
      </c>
      <c r="G15" s="77">
        <v>0.2003316</v>
      </c>
      <c r="H15" s="75">
        <v>1.6863353000000001E-3</v>
      </c>
      <c r="I15" s="75"/>
      <c r="J15" s="75"/>
      <c r="K15" s="79">
        <f t="shared" si="9"/>
        <v>25.740208431781483</v>
      </c>
      <c r="L15" s="75">
        <v>12</v>
      </c>
      <c r="M15" s="75">
        <v>4</v>
      </c>
      <c r="N15" s="75">
        <f t="shared" si="10"/>
        <v>388521.66612282326</v>
      </c>
      <c r="O15" s="75">
        <f t="shared" si="11"/>
        <v>0.12477880464868545</v>
      </c>
      <c r="Q15">
        <f t="shared" si="12"/>
        <v>-0.76831855192274223</v>
      </c>
      <c r="R15">
        <f t="shared" si="8"/>
        <v>-0.65477187358695421</v>
      </c>
      <c r="S15">
        <f t="shared" si="8"/>
        <v>-0.3098989597027646</v>
      </c>
      <c r="T15">
        <f t="shared" si="8"/>
        <v>2.4997137581358592E-2</v>
      </c>
      <c r="U15" s="75"/>
    </row>
    <row r="16" spans="1:21" x14ac:dyDescent="0.2">
      <c r="A16" s="75">
        <v>2003</v>
      </c>
      <c r="B16" s="75" t="s">
        <v>27</v>
      </c>
      <c r="C16" s="75" t="s">
        <v>7</v>
      </c>
      <c r="D16" s="77">
        <v>-6.0630784999999996</v>
      </c>
      <c r="E16" s="77">
        <v>-5.1178724000000004</v>
      </c>
      <c r="F16" s="77">
        <v>-1.6920143700000001</v>
      </c>
      <c r="G16" s="77">
        <v>0.20042836</v>
      </c>
      <c r="H16" s="106">
        <v>1.6607556000000001E-3</v>
      </c>
      <c r="I16" s="107">
        <v>0.40590500000000002</v>
      </c>
      <c r="J16" s="75"/>
      <c r="K16" s="79">
        <f t="shared" si="9"/>
        <v>25.770778498484226</v>
      </c>
      <c r="L16" s="75">
        <v>12</v>
      </c>
      <c r="M16" s="75">
        <v>4</v>
      </c>
      <c r="N16" s="75">
        <f t="shared" si="10"/>
        <v>394505.8504681426</v>
      </c>
      <c r="O16" s="75">
        <f t="shared" si="11"/>
        <v>0.126700703565824</v>
      </c>
      <c r="Q16">
        <f t="shared" si="12"/>
        <v>-0.76819631172482072</v>
      </c>
      <c r="R16">
        <f t="shared" si="8"/>
        <v>-0.64843803384011223</v>
      </c>
      <c r="S16">
        <f t="shared" si="8"/>
        <v>-0.21437941112248446</v>
      </c>
      <c r="T16">
        <f t="shared" si="8"/>
        <v>2.5394414226544256E-2</v>
      </c>
      <c r="U16" s="75"/>
    </row>
    <row r="17" spans="1:21" x14ac:dyDescent="0.2">
      <c r="A17" s="75">
        <v>2003</v>
      </c>
      <c r="B17" s="75" t="s">
        <v>27</v>
      </c>
      <c r="C17" s="75" t="s">
        <v>29</v>
      </c>
      <c r="D17" s="77">
        <v>-6.1529436999999998</v>
      </c>
      <c r="E17" s="77">
        <v>-5.4068915000000004</v>
      </c>
      <c r="F17" s="77">
        <v>-1.3392587899999999</v>
      </c>
      <c r="G17" s="77">
        <v>0.20002339</v>
      </c>
      <c r="H17" s="77">
        <v>1.7073952000000001E-3</v>
      </c>
      <c r="I17" s="75"/>
      <c r="J17" s="75"/>
      <c r="K17" s="79">
        <f t="shared" si="9"/>
        <v>25.715385988944085</v>
      </c>
      <c r="L17" s="75">
        <v>12</v>
      </c>
      <c r="M17" s="75">
        <v>4</v>
      </c>
      <c r="N17" s="75">
        <f t="shared" si="10"/>
        <v>383729.43791673455</v>
      </c>
      <c r="O17" s="75">
        <f t="shared" si="11"/>
        <v>0.12323971800487797</v>
      </c>
      <c r="Q17">
        <f t="shared" si="12"/>
        <v>-0.75828704648789047</v>
      </c>
      <c r="R17">
        <f t="shared" si="8"/>
        <v>-0.66634378374297176</v>
      </c>
      <c r="S17">
        <f t="shared" si="8"/>
        <v>-0.16504987561515408</v>
      </c>
      <c r="T17">
        <f t="shared" si="8"/>
        <v>2.4650826177979729E-2</v>
      </c>
      <c r="U17" s="75"/>
    </row>
    <row r="18" spans="1:21" x14ac:dyDescent="0.2">
      <c r="A18" s="75">
        <v>2003</v>
      </c>
      <c r="B18" s="75" t="s">
        <v>28</v>
      </c>
      <c r="C18" s="75" t="s">
        <v>7</v>
      </c>
      <c r="D18" s="77">
        <v>-6.1194233999999996</v>
      </c>
      <c r="E18" s="77">
        <v>-5.2066222</v>
      </c>
      <c r="F18" s="77">
        <v>-2.313148</v>
      </c>
      <c r="G18" s="77">
        <v>0.20037529000000001</v>
      </c>
      <c r="H18" s="106">
        <v>1.6838814000000001E-3</v>
      </c>
      <c r="I18" s="75">
        <v>41.26</v>
      </c>
      <c r="J18" s="75"/>
      <c r="K18" s="79">
        <f t="shared" si="9"/>
        <v>25.743120885967166</v>
      </c>
      <c r="L18" s="75">
        <v>12</v>
      </c>
      <c r="M18" s="75">
        <v>4</v>
      </c>
      <c r="N18" s="75">
        <f t="shared" si="10"/>
        <v>389087.85404823086</v>
      </c>
      <c r="O18">
        <f t="shared" si="11"/>
        <v>0.12496064329167259</v>
      </c>
      <c r="Q18">
        <f t="shared" si="12"/>
        <v>-0.76468708463811419</v>
      </c>
      <c r="R18">
        <f t="shared" si="8"/>
        <v>-0.65062285948870358</v>
      </c>
      <c r="S18">
        <f t="shared" si="8"/>
        <v>-0.28905246210884583</v>
      </c>
      <c r="T18">
        <f t="shared" si="8"/>
        <v>2.5039025138155452E-2</v>
      </c>
      <c r="U18" s="75"/>
    </row>
    <row r="19" spans="1:21" ht="17" thickBot="1" x14ac:dyDescent="0.25">
      <c r="A19" s="12">
        <v>2003</v>
      </c>
      <c r="B19" s="13" t="s">
        <v>28</v>
      </c>
      <c r="C19" s="13" t="s">
        <v>29</v>
      </c>
      <c r="D19" s="69">
        <v>-6.0301163000000004</v>
      </c>
      <c r="E19" s="69">
        <v>-5.2451774000000002</v>
      </c>
      <c r="F19" s="69">
        <v>-0.87108923000000005</v>
      </c>
      <c r="G19" s="69">
        <v>0.20010849999999999</v>
      </c>
      <c r="H19" s="13">
        <v>1.6976162E-3</v>
      </c>
      <c r="I19" s="13"/>
      <c r="J19" s="13"/>
      <c r="K19" s="46">
        <f t="shared" si="9"/>
        <v>25.726873794108034</v>
      </c>
      <c r="L19" s="13">
        <v>12</v>
      </c>
      <c r="M19" s="13">
        <v>4</v>
      </c>
      <c r="N19" s="13">
        <f t="shared" si="10"/>
        <v>385939.88464396767</v>
      </c>
      <c r="O19" s="13">
        <f t="shared" si="11"/>
        <v>0.12394963182542808</v>
      </c>
      <c r="Q19">
        <f t="shared" si="12"/>
        <v>-0.74743069524951267</v>
      </c>
      <c r="R19">
        <f t="shared" si="8"/>
        <v>-0.65013780758905615</v>
      </c>
      <c r="S19">
        <f t="shared" si="8"/>
        <v>-0.10797118934559564</v>
      </c>
      <c r="T19">
        <f t="shared" si="8"/>
        <v>2.4803374900138675E-2</v>
      </c>
      <c r="U19" s="75"/>
    </row>
    <row r="20" spans="1:21" x14ac:dyDescent="0.2">
      <c r="A20" s="9"/>
      <c r="I20" s="5"/>
      <c r="Q20" t="s">
        <v>38</v>
      </c>
      <c r="T20" s="75"/>
      <c r="U20" s="75"/>
    </row>
    <row r="21" spans="1:21" x14ac:dyDescent="0.2">
      <c r="A21" s="9">
        <v>2003</v>
      </c>
      <c r="B21" t="s">
        <v>31</v>
      </c>
      <c r="I21" s="5"/>
      <c r="P21" s="1" t="s">
        <v>4</v>
      </c>
      <c r="Q21" s="10">
        <f>SUM(Q12:Q19)</f>
        <v>-6.0954836010271567</v>
      </c>
      <c r="R21" s="10">
        <f t="shared" ref="R21:T21" si="13">SUM(R12:R19)</f>
        <v>-3.4716877817437783</v>
      </c>
      <c r="S21" s="10">
        <f t="shared" si="13"/>
        <v>-2.2200832585212824</v>
      </c>
      <c r="T21" s="104">
        <f t="shared" si="13"/>
        <v>0.20032079776447814</v>
      </c>
      <c r="U21" s="75"/>
    </row>
    <row r="22" spans="1:21" x14ac:dyDescent="0.2">
      <c r="A22" s="9">
        <v>2003</v>
      </c>
      <c r="B22" t="s">
        <v>12</v>
      </c>
      <c r="C22" t="s">
        <v>7</v>
      </c>
      <c r="D22">
        <v>-5.7294289999999997</v>
      </c>
      <c r="E22" s="34">
        <v>-3.7441696000000002</v>
      </c>
      <c r="F22" s="34">
        <v>2.7123700999999998</v>
      </c>
      <c r="G22" s="34">
        <v>0.20082549999999999</v>
      </c>
      <c r="H22">
        <v>5.6163717E-4</v>
      </c>
      <c r="I22" s="78">
        <v>0.57110000000000005</v>
      </c>
      <c r="J22" s="79"/>
      <c r="K22" s="79">
        <f>-2*LN(H22/L22) +2*M22</f>
        <v>27.363758197763293</v>
      </c>
      <c r="L22" s="75">
        <v>9</v>
      </c>
      <c r="M22" s="75">
        <v>4</v>
      </c>
      <c r="N22" s="75">
        <f>1/EXP(-0.5*K22)</f>
        <v>874912.44622982887</v>
      </c>
      <c r="O22">
        <f>N22/SUM(N$22:N$24)</f>
        <v>8.0356847552925299E-7</v>
      </c>
      <c r="P22" s="1" t="s">
        <v>5</v>
      </c>
      <c r="Q22" s="10">
        <f>STDEV(D12:D19)</f>
        <v>4.8748086412668062E-2</v>
      </c>
      <c r="R22" s="10">
        <f t="shared" ref="R22:T22" si="14">STDEV(E12:E19)</f>
        <v>3.2507339586556285</v>
      </c>
      <c r="S22" s="10">
        <f t="shared" si="14"/>
        <v>1.0281424833905701</v>
      </c>
      <c r="T22" s="10">
        <f t="shared" si="14"/>
        <v>2.2976190536152117E-4</v>
      </c>
      <c r="U22" s="75"/>
    </row>
    <row r="23" spans="1:21" x14ac:dyDescent="0.2">
      <c r="A23">
        <v>2003</v>
      </c>
      <c r="B23" t="s">
        <v>12</v>
      </c>
      <c r="C23" t="s">
        <v>29</v>
      </c>
      <c r="D23">
        <v>-5.6863679100000004</v>
      </c>
      <c r="E23" s="34">
        <v>-3.2674645299999998</v>
      </c>
      <c r="F23">
        <v>2.1531540499999999</v>
      </c>
      <c r="G23" s="34">
        <v>0.20006947</v>
      </c>
      <c r="H23">
        <v>5.1588934E-4</v>
      </c>
      <c r="I23" s="75"/>
      <c r="J23" s="79"/>
      <c r="K23" s="79">
        <f>-2*LN(H23/L23) +2*M23</f>
        <v>27.53368570036508</v>
      </c>
      <c r="L23" s="75">
        <v>9</v>
      </c>
      <c r="M23" s="75">
        <v>4</v>
      </c>
      <c r="N23" s="75">
        <f>1/EXP(-0.5*K23)</f>
        <v>952497.58465313073</v>
      </c>
      <c r="O23">
        <f>N23/SUM(N$22:N$24)</f>
        <v>8.7482700165400481E-7</v>
      </c>
      <c r="P23" s="1" t="s">
        <v>26</v>
      </c>
      <c r="Q23" s="10">
        <f>SQRT(EXP(Q22^2)-1)</f>
        <v>4.8777061700499447E-2</v>
      </c>
      <c r="R23" s="10">
        <f t="shared" ref="R23:T23" si="15">SQRT(EXP(R22^2)-1)</f>
        <v>197.08256691507876</v>
      </c>
      <c r="S23" s="10">
        <f t="shared" si="15"/>
        <v>1.3703818255961737</v>
      </c>
      <c r="T23" s="105">
        <f t="shared" si="15"/>
        <v>2.2976190852789491E-4</v>
      </c>
      <c r="U23" s="75"/>
    </row>
    <row r="24" spans="1:21" ht="17" thickBot="1" x14ac:dyDescent="0.25">
      <c r="A24" s="42">
        <v>2003</v>
      </c>
      <c r="B24" s="42" t="s">
        <v>12</v>
      </c>
      <c r="C24" s="42" t="s">
        <v>62</v>
      </c>
      <c r="D24" s="44">
        <v>-5.2236745899999999</v>
      </c>
      <c r="E24" s="42">
        <v>-2.5831852500000001</v>
      </c>
      <c r="F24" s="42">
        <v>3.9049211399999999</v>
      </c>
      <c r="G24" s="42"/>
      <c r="H24" s="43">
        <v>5.5343130999999998E-11</v>
      </c>
      <c r="I24" s="78"/>
      <c r="J24" s="79"/>
      <c r="K24" s="79">
        <f>-2*LN(H24/L24) +2*M24</f>
        <v>55.432161708635093</v>
      </c>
      <c r="L24" s="75">
        <v>3</v>
      </c>
      <c r="M24" s="75">
        <v>3</v>
      </c>
      <c r="N24" s="75">
        <f>1/EXP(-0.5*K24)</f>
        <v>1088782106844.7153</v>
      </c>
      <c r="O24">
        <f t="shared" ref="O24" si="16">N24/SUM(N$22:N$24)</f>
        <v>0.99999832160452284</v>
      </c>
      <c r="P24" s="1"/>
      <c r="Q24" s="4"/>
      <c r="R24" s="4"/>
      <c r="S24" s="4"/>
      <c r="T24" s="4"/>
      <c r="U24" s="75"/>
    </row>
    <row r="25" spans="1:21" ht="17" thickTop="1" x14ac:dyDescent="0.2">
      <c r="A25">
        <v>2003</v>
      </c>
      <c r="B25" t="s">
        <v>12</v>
      </c>
      <c r="C25" t="s">
        <v>61</v>
      </c>
      <c r="D25">
        <v>-5.5583840000000002</v>
      </c>
      <c r="E25">
        <v>-2.2272630000000002</v>
      </c>
      <c r="F25">
        <v>4.0779461000000001</v>
      </c>
      <c r="H25" s="2">
        <v>4.2475699000000003E-21</v>
      </c>
      <c r="I25" s="78"/>
      <c r="J25" s="75"/>
      <c r="K25" s="75"/>
      <c r="L25" s="75"/>
      <c r="M25" s="75"/>
      <c r="N25" s="75"/>
      <c r="P25" s="35"/>
      <c r="T25" s="65"/>
      <c r="U25" s="75"/>
    </row>
    <row r="26" spans="1:21" x14ac:dyDescent="0.2">
      <c r="A26" s="9"/>
      <c r="I26" s="75"/>
      <c r="J26" s="75"/>
      <c r="K26" s="75"/>
      <c r="L26" s="75"/>
      <c r="M26" s="75"/>
      <c r="N26" s="75"/>
      <c r="P26" s="35"/>
      <c r="Q26" s="65"/>
      <c r="R26" s="65"/>
      <c r="S26" s="65"/>
      <c r="T26" s="65"/>
      <c r="U26" s="75"/>
    </row>
    <row r="27" spans="1:21" x14ac:dyDescent="0.2">
      <c r="A27" s="9">
        <v>2003</v>
      </c>
      <c r="B27" t="s">
        <v>13</v>
      </c>
      <c r="C27" t="s">
        <v>7</v>
      </c>
      <c r="D27">
        <v>-6.7764900700000004</v>
      </c>
      <c r="E27">
        <v>-5.6821087099999996</v>
      </c>
      <c r="F27">
        <v>-0.28037575999999997</v>
      </c>
      <c r="G27">
        <v>0.20006365000000001</v>
      </c>
      <c r="H27">
        <v>3.2831735999999998E-4</v>
      </c>
      <c r="I27" s="78">
        <v>0.53879999999999995</v>
      </c>
      <c r="J27" s="75"/>
      <c r="K27" s="79">
        <f>-2*LN(H27/L27) +2*M27</f>
        <v>30.437508867452291</v>
      </c>
      <c r="L27" s="75">
        <v>9</v>
      </c>
      <c r="M27" s="75">
        <v>5</v>
      </c>
      <c r="N27" s="75">
        <f>1/EXP(-0.5*K27)</f>
        <v>4068375.8907027962</v>
      </c>
      <c r="O27">
        <f>N27/SUM(N$27:N$29)</f>
        <v>2.5670419573644843E-8</v>
      </c>
      <c r="P27" s="35"/>
      <c r="Q27" s="65"/>
      <c r="R27" s="65"/>
      <c r="S27" s="65"/>
      <c r="T27" s="65"/>
      <c r="U27" s="75"/>
    </row>
    <row r="28" spans="1:21" x14ac:dyDescent="0.2">
      <c r="A28">
        <v>2003</v>
      </c>
      <c r="B28" t="s">
        <v>13</v>
      </c>
      <c r="C28" t="s">
        <v>29</v>
      </c>
      <c r="D28">
        <v>-6.6102479560000003</v>
      </c>
      <c r="E28">
        <v>-3.9371012790000002</v>
      </c>
      <c r="F28">
        <v>9.4890444000000004E-2</v>
      </c>
      <c r="G28">
        <v>0.20055847700000001</v>
      </c>
      <c r="H28">
        <v>3.1767846000000001E-4</v>
      </c>
      <c r="I28" s="78"/>
      <c r="J28" s="75"/>
      <c r="K28" s="79">
        <f>-2*LN(H28/L28) +2*M28</f>
        <v>29.327817462465116</v>
      </c>
      <c r="L28" s="75">
        <v>5</v>
      </c>
      <c r="M28" s="75">
        <v>5</v>
      </c>
      <c r="N28" s="75">
        <f>1/EXP(-0.5*K28)</f>
        <v>2335902.1430438925</v>
      </c>
      <c r="O28">
        <f t="shared" ref="O28:O29" si="17">N28/SUM(N$27:N$29)</f>
        <v>1.4738949818266276E-8</v>
      </c>
      <c r="P28" s="35"/>
      <c r="Q28" s="65"/>
      <c r="R28" s="65"/>
      <c r="S28" s="65"/>
      <c r="T28" s="65"/>
      <c r="U28" s="75"/>
    </row>
    <row r="29" spans="1:21" ht="17" thickBot="1" x14ac:dyDescent="0.25">
      <c r="A29" s="42">
        <v>2003</v>
      </c>
      <c r="B29" s="42" t="s">
        <v>13</v>
      </c>
      <c r="C29" s="42" t="s">
        <v>62</v>
      </c>
      <c r="D29" s="42">
        <v>-5.5755637800000004</v>
      </c>
      <c r="E29" s="42">
        <v>-3.1907350999999999</v>
      </c>
      <c r="F29" s="42">
        <v>-0.14419953999999999</v>
      </c>
      <c r="G29" s="42"/>
      <c r="H29" s="43">
        <v>3.8020394000000001E-13</v>
      </c>
      <c r="I29" s="75"/>
      <c r="J29" s="75"/>
      <c r="K29" s="79">
        <f>-2*LN(H29/L29) +2*M29</f>
        <v>65.393361781222609</v>
      </c>
      <c r="L29" s="75">
        <v>3</v>
      </c>
      <c r="M29" s="75">
        <v>3</v>
      </c>
      <c r="N29" s="75">
        <f>1/EXP(-0.5*K29)</f>
        <v>158484971958899.66</v>
      </c>
      <c r="O29">
        <f t="shared" si="17"/>
        <v>0.99999995959063059</v>
      </c>
      <c r="P29" s="35"/>
      <c r="Q29" s="65"/>
      <c r="R29" s="65"/>
      <c r="S29" s="65"/>
      <c r="T29" s="65"/>
      <c r="U29" s="75"/>
    </row>
    <row r="30" spans="1:21" ht="17" thickTop="1" x14ac:dyDescent="0.2">
      <c r="A30">
        <v>2003</v>
      </c>
      <c r="B30" t="s">
        <v>13</v>
      </c>
      <c r="C30" t="s">
        <v>61</v>
      </c>
      <c r="D30">
        <v>-5.9392766699999999</v>
      </c>
      <c r="E30">
        <v>-3.0305537999999999</v>
      </c>
      <c r="F30">
        <v>-0.29809489</v>
      </c>
      <c r="H30" s="2">
        <v>1.3135229999999999E-15</v>
      </c>
      <c r="I30" s="78"/>
      <c r="J30" s="75"/>
      <c r="K30" s="75"/>
      <c r="L30" s="75"/>
      <c r="M30" s="75"/>
      <c r="N30" s="75"/>
      <c r="P30" s="35"/>
      <c r="Q30" s="65"/>
      <c r="R30" s="65"/>
      <c r="S30" s="65"/>
      <c r="T30" s="65"/>
      <c r="U30" s="75"/>
    </row>
    <row r="31" spans="1:21" x14ac:dyDescent="0.2">
      <c r="A31" s="9"/>
      <c r="I31" s="78"/>
      <c r="J31" s="75"/>
      <c r="K31" s="75"/>
      <c r="L31" s="75"/>
      <c r="M31" s="75"/>
      <c r="N31" s="75"/>
      <c r="P31" s="35"/>
      <c r="Q31" s="65"/>
      <c r="R31" s="65"/>
      <c r="S31" s="65"/>
      <c r="T31" s="65"/>
      <c r="U31" s="75"/>
    </row>
    <row r="32" spans="1:21" x14ac:dyDescent="0.2">
      <c r="A32" s="9">
        <v>2003</v>
      </c>
      <c r="B32" t="s">
        <v>22</v>
      </c>
      <c r="C32" t="s">
        <v>34</v>
      </c>
      <c r="D32">
        <v>-4.8392682000000002</v>
      </c>
      <c r="E32">
        <v>-3.1278098000000001</v>
      </c>
      <c r="F32">
        <v>4.2524492</v>
      </c>
      <c r="H32">
        <v>8.5196597999999994</v>
      </c>
      <c r="I32" s="78"/>
      <c r="J32" s="75"/>
      <c r="K32" s="79">
        <f>-2*LN(H32/L32) +2*M32</f>
        <v>3.912471756403114</v>
      </c>
      <c r="L32" s="75">
        <v>3</v>
      </c>
      <c r="M32" s="75">
        <v>3</v>
      </c>
      <c r="N32" s="75">
        <f t="shared" ref="N32:N34" si="18">1/EXP(-0.5*K32)</f>
        <v>7.0726545641602971</v>
      </c>
      <c r="O32">
        <f>N32/SUM(N$32:$N$34)</f>
        <v>0.33785735622559632</v>
      </c>
      <c r="P32" s="35"/>
      <c r="Q32" s="65"/>
      <c r="R32" s="65"/>
      <c r="S32" s="65"/>
      <c r="T32" s="65"/>
      <c r="U32" s="75"/>
    </row>
    <row r="33" spans="1:21" x14ac:dyDescent="0.2">
      <c r="A33" s="9">
        <v>2003</v>
      </c>
      <c r="B33" t="s">
        <v>22</v>
      </c>
      <c r="C33" t="s">
        <v>33</v>
      </c>
      <c r="D33">
        <v>-4.5664470000000001</v>
      </c>
      <c r="E33">
        <v>-5.2797891000000003</v>
      </c>
      <c r="F33">
        <v>4.9345666000000001</v>
      </c>
      <c r="H33">
        <v>8.7881388999999999</v>
      </c>
      <c r="I33" s="78"/>
      <c r="J33" s="75"/>
      <c r="K33" s="79">
        <f>-2*LN(H33/L33) +2*M33</f>
        <v>3.8504186572531873</v>
      </c>
      <c r="L33" s="75">
        <v>3</v>
      </c>
      <c r="M33" s="75">
        <v>3</v>
      </c>
      <c r="N33" s="75">
        <f t="shared" si="18"/>
        <v>6.8565837949560633</v>
      </c>
      <c r="O33">
        <f>N33/SUM(N$32:$N$34)</f>
        <v>0.32753575799416329</v>
      </c>
      <c r="P33" s="35"/>
      <c r="Q33" s="35"/>
      <c r="U33" s="75"/>
    </row>
    <row r="34" spans="1:21" ht="17" thickBot="1" x14ac:dyDescent="0.25">
      <c r="A34" s="41">
        <v>2003</v>
      </c>
      <c r="B34" s="42" t="s">
        <v>22</v>
      </c>
      <c r="C34" s="42" t="s">
        <v>39</v>
      </c>
      <c r="D34" s="42">
        <v>-5.5504280000000001</v>
      </c>
      <c r="E34" s="42">
        <v>-5.5</v>
      </c>
      <c r="F34" s="42">
        <v>5</v>
      </c>
      <c r="G34" s="42"/>
      <c r="H34" s="42">
        <v>8.6024223000000006</v>
      </c>
      <c r="I34" s="78"/>
      <c r="J34" s="75"/>
      <c r="K34" s="79">
        <f>-2*LN(H34/L34) +2*M34</f>
        <v>3.8931369245549337</v>
      </c>
      <c r="L34" s="75">
        <v>3</v>
      </c>
      <c r="M34" s="75">
        <v>3</v>
      </c>
      <c r="N34" s="75">
        <f t="shared" si="18"/>
        <v>7.0046097097050204</v>
      </c>
      <c r="O34">
        <f>N34/SUM(N$32:$N$34)</f>
        <v>0.33460688578024028</v>
      </c>
      <c r="P34" s="35"/>
      <c r="Q34" s="35"/>
      <c r="U34" s="75"/>
    </row>
    <row r="35" spans="1:21" ht="17" thickTop="1" x14ac:dyDescent="0.2">
      <c r="A35" s="9">
        <v>2003</v>
      </c>
      <c r="B35" t="s">
        <v>22</v>
      </c>
      <c r="C35" t="s">
        <v>61</v>
      </c>
      <c r="D35">
        <v>-5.2267479000000003</v>
      </c>
      <c r="E35">
        <v>-2.6308817000000002</v>
      </c>
      <c r="F35">
        <v>5.4051431000000001</v>
      </c>
      <c r="H35">
        <v>3.8509080999999997E-9</v>
      </c>
      <c r="I35" s="75"/>
      <c r="J35" s="75"/>
      <c r="K35" s="79"/>
      <c r="L35" s="75"/>
      <c r="M35" s="75"/>
      <c r="N35" s="75"/>
      <c r="P35" s="35"/>
      <c r="Q35" s="35"/>
      <c r="R35" s="34"/>
      <c r="S35" s="34"/>
      <c r="T35" s="34"/>
      <c r="U35" s="75"/>
    </row>
    <row r="36" spans="1:21" x14ac:dyDescent="0.2">
      <c r="I36" s="75"/>
      <c r="J36" s="75"/>
      <c r="K36" s="79"/>
      <c r="L36" s="75"/>
      <c r="M36" s="75"/>
      <c r="N36" s="75"/>
      <c r="P36" s="35"/>
      <c r="Q36" s="35"/>
      <c r="R36" s="34"/>
      <c r="S36" s="34"/>
      <c r="T36" s="34"/>
      <c r="U36" s="75"/>
    </row>
    <row r="37" spans="1:21" x14ac:dyDescent="0.2">
      <c r="A37">
        <v>2003</v>
      </c>
      <c r="B37" t="s">
        <v>23</v>
      </c>
      <c r="C37" t="s">
        <v>34</v>
      </c>
      <c r="D37">
        <v>-5.0393135300000003</v>
      </c>
      <c r="E37">
        <v>-3.3766451000000002</v>
      </c>
      <c r="F37">
        <v>4.5356601999999997</v>
      </c>
      <c r="H37">
        <v>8.5184391000000002</v>
      </c>
      <c r="I37" s="75"/>
      <c r="J37" s="75"/>
      <c r="K37" s="79">
        <f>-2*LN(H37/L37) +2*M37</f>
        <v>3.9127583376723631</v>
      </c>
      <c r="L37" s="75">
        <v>3</v>
      </c>
      <c r="M37" s="75">
        <v>3</v>
      </c>
      <c r="N37" s="75">
        <f t="shared" ref="N37:N39" si="19">1/EXP(-0.5*K37)</f>
        <v>7.0736680819333451</v>
      </c>
      <c r="O37">
        <f>N37/SUM(N$37:$N$39)</f>
        <v>0.34632038461471398</v>
      </c>
      <c r="P37" s="35"/>
      <c r="Q37" s="34"/>
      <c r="R37" s="34"/>
      <c r="S37" s="34"/>
      <c r="T37" s="75"/>
      <c r="U37" s="75"/>
    </row>
    <row r="38" spans="1:21" x14ac:dyDescent="0.2">
      <c r="A38" s="9">
        <v>2003</v>
      </c>
      <c r="B38" t="s">
        <v>23</v>
      </c>
      <c r="C38" t="s">
        <v>33</v>
      </c>
      <c r="D38">
        <v>-3.9767473199999999</v>
      </c>
      <c r="E38">
        <v>-5.1739731000000004</v>
      </c>
      <c r="F38">
        <v>4.4218140000000004</v>
      </c>
      <c r="H38">
        <v>9.2583336000000003</v>
      </c>
      <c r="I38" s="75"/>
      <c r="J38" s="75"/>
      <c r="K38" s="79">
        <f>-2*LN(H38/L38) +2*M38</f>
        <v>3.7461764260152917</v>
      </c>
      <c r="L38" s="75">
        <v>3</v>
      </c>
      <c r="M38" s="75">
        <v>3</v>
      </c>
      <c r="N38" s="75">
        <f t="shared" si="19"/>
        <v>6.5083646121331178</v>
      </c>
      <c r="O38">
        <f>N38/SUM(N$37:$N$39)</f>
        <v>0.31864363857325451</v>
      </c>
      <c r="T38" s="75"/>
      <c r="U38" s="75"/>
    </row>
    <row r="39" spans="1:21" ht="17" thickBot="1" x14ac:dyDescent="0.25">
      <c r="A39" s="41">
        <v>2003</v>
      </c>
      <c r="B39" s="42" t="s">
        <v>23</v>
      </c>
      <c r="C39" s="42" t="s">
        <v>39</v>
      </c>
      <c r="D39" s="42">
        <v>-4.0368448099999998</v>
      </c>
      <c r="E39" s="42">
        <v>-3.0878464000000001</v>
      </c>
      <c r="F39" s="42">
        <v>4.5907016</v>
      </c>
      <c r="G39" s="42"/>
      <c r="H39" s="42">
        <v>8.8053501999999995</v>
      </c>
      <c r="I39" s="75"/>
      <c r="J39" s="75"/>
      <c r="K39" s="79">
        <f>-2*LN(H39/L39) +2*M39</f>
        <v>3.8465055493090556</v>
      </c>
      <c r="L39" s="75">
        <v>3</v>
      </c>
      <c r="M39" s="75">
        <v>3</v>
      </c>
      <c r="N39" s="75">
        <f t="shared" si="19"/>
        <v>6.8431816339982721</v>
      </c>
      <c r="O39">
        <f>N39/SUM(N$37:$N$39)</f>
        <v>0.33503597681203162</v>
      </c>
      <c r="T39" s="75"/>
      <c r="U39" s="75"/>
    </row>
    <row r="40" spans="1:21" ht="17" thickTop="1" x14ac:dyDescent="0.2">
      <c r="A40" s="9">
        <v>2003</v>
      </c>
      <c r="B40" t="s">
        <v>23</v>
      </c>
      <c r="C40" t="s">
        <v>61</v>
      </c>
      <c r="D40">
        <v>-5.4733732000000002</v>
      </c>
      <c r="E40">
        <v>-3.1028959</v>
      </c>
      <c r="F40">
        <v>5.7177571</v>
      </c>
      <c r="H40">
        <v>9.8836512999999998E-18</v>
      </c>
      <c r="I40" s="75"/>
      <c r="J40" s="75"/>
      <c r="K40" s="79"/>
      <c r="L40" s="75"/>
      <c r="M40" s="75"/>
      <c r="N40" s="75"/>
      <c r="T40" s="75"/>
      <c r="U40" s="75"/>
    </row>
    <row r="41" spans="1:21" x14ac:dyDescent="0.2">
      <c r="I41" s="75"/>
      <c r="J41" s="75"/>
      <c r="K41" s="79"/>
      <c r="L41" s="75"/>
      <c r="M41" s="75"/>
      <c r="N41" s="75"/>
      <c r="T41" s="75"/>
      <c r="U41" s="75"/>
    </row>
    <row r="42" spans="1:21" x14ac:dyDescent="0.2">
      <c r="A42">
        <v>2003</v>
      </c>
      <c r="B42" t="s">
        <v>32</v>
      </c>
      <c r="C42" t="s">
        <v>34</v>
      </c>
      <c r="D42">
        <v>-4.6880442000000002</v>
      </c>
      <c r="E42">
        <v>-3.2364351999999998</v>
      </c>
      <c r="F42">
        <v>4.2960883000000001</v>
      </c>
      <c r="H42">
        <v>8.5184311000000008</v>
      </c>
      <c r="I42" s="75"/>
      <c r="J42" s="75"/>
      <c r="K42" s="79">
        <f>-2*LN(H42/L42) +2*M42</f>
        <v>3.9127602159516259</v>
      </c>
      <c r="L42" s="75">
        <v>3</v>
      </c>
      <c r="M42" s="75">
        <v>3</v>
      </c>
      <c r="N42" s="75">
        <f>1/EXP(-0.5*K42)</f>
        <v>7.073674725098499</v>
      </c>
      <c r="O42">
        <f>N42/SUM(N$42:N$44)</f>
        <v>0.33458676381395247</v>
      </c>
      <c r="T42" s="79"/>
      <c r="U42" s="75"/>
    </row>
    <row r="43" spans="1:21" x14ac:dyDescent="0.2">
      <c r="A43">
        <v>2003</v>
      </c>
      <c r="B43" t="s">
        <v>32</v>
      </c>
      <c r="C43" t="s">
        <v>33</v>
      </c>
      <c r="D43">
        <v>-4.9904786000000003</v>
      </c>
      <c r="E43">
        <v>-2.9595475000000002</v>
      </c>
      <c r="F43">
        <v>4.3977773999999998</v>
      </c>
      <c r="H43">
        <v>8.5785172999999997</v>
      </c>
      <c r="I43" s="75"/>
      <c r="J43" s="75"/>
      <c r="K43" s="79">
        <f>-2*LN(H43/L43) +2*M43</f>
        <v>3.8987023979184374</v>
      </c>
      <c r="L43" s="75">
        <v>3</v>
      </c>
      <c r="M43" s="75">
        <v>3</v>
      </c>
      <c r="N43" s="75">
        <f t="shared" ref="N43:N44" si="20">1/EXP(-0.5*K43)</f>
        <v>7.0241288397894825</v>
      </c>
      <c r="O43">
        <f>N43/SUM(N$42:N$44)</f>
        <v>0.33224322978530652</v>
      </c>
      <c r="T43" s="75"/>
      <c r="U43" s="75"/>
    </row>
    <row r="44" spans="1:21" ht="17" thickBot="1" x14ac:dyDescent="0.25">
      <c r="A44" s="42">
        <v>2003</v>
      </c>
      <c r="B44" s="42" t="s">
        <v>32</v>
      </c>
      <c r="C44" s="42" t="s">
        <v>39</v>
      </c>
      <c r="D44" s="42">
        <v>-5.2937175999999999</v>
      </c>
      <c r="E44" s="42">
        <v>-5.5</v>
      </c>
      <c r="F44" s="42">
        <v>5</v>
      </c>
      <c r="G44" s="42"/>
      <c r="H44" s="42">
        <v>8.5546544999999998</v>
      </c>
      <c r="K44" s="4">
        <f>-2*LN(H44/L44) +2*M44</f>
        <v>3.9042735357576253</v>
      </c>
      <c r="L44">
        <v>3</v>
      </c>
      <c r="M44">
        <v>3</v>
      </c>
      <c r="N44">
        <f t="shared" si="20"/>
        <v>7.0437223115864009</v>
      </c>
      <c r="O44">
        <f>N44/SUM(N$42:N$44)</f>
        <v>0.33317000640074096</v>
      </c>
      <c r="Q44" t="s">
        <v>0</v>
      </c>
      <c r="R44" t="s">
        <v>1</v>
      </c>
      <c r="S44" t="s">
        <v>2</v>
      </c>
      <c r="T44" s="75"/>
      <c r="U44" s="75"/>
    </row>
    <row r="45" spans="1:21" ht="17" thickTop="1" x14ac:dyDescent="0.2">
      <c r="A45" s="3">
        <v>2003</v>
      </c>
      <c r="B45" t="s">
        <v>32</v>
      </c>
      <c r="C45" t="s">
        <v>61</v>
      </c>
      <c r="D45">
        <v>-5.1368966</v>
      </c>
      <c r="E45">
        <v>-3.0054394000000002</v>
      </c>
      <c r="F45">
        <v>3.0645121999999998</v>
      </c>
      <c r="H45">
        <v>6.1578420000000001E-21</v>
      </c>
      <c r="Q45" s="80">
        <f>$O22*D22+$O23*D23+$O24*D24</f>
        <v>-5.2236754011849094</v>
      </c>
      <c r="R45" s="21">
        <f>$O22*E22+$O23*E23+$O24*E24</f>
        <v>-2.5831867815564156</v>
      </c>
      <c r="S45" s="81">
        <f>$O22*F22+$O23*F23+$O24*F24</f>
        <v>3.9049186492104275</v>
      </c>
      <c r="T45" s="75"/>
      <c r="U45" s="75"/>
    </row>
    <row r="46" spans="1:21" x14ac:dyDescent="0.2">
      <c r="A46" s="9"/>
      <c r="D46" s="4"/>
      <c r="E46" s="4"/>
      <c r="F46" s="4"/>
      <c r="G46" s="4"/>
      <c r="Q46" s="22" t="s">
        <v>35</v>
      </c>
      <c r="R46" s="82"/>
      <c r="S46" s="83"/>
      <c r="T46" s="75"/>
      <c r="U46" s="75"/>
    </row>
    <row r="47" spans="1:21" ht="17" thickBot="1" x14ac:dyDescent="0.25">
      <c r="A47" s="9">
        <v>2003</v>
      </c>
      <c r="C47" t="s">
        <v>82</v>
      </c>
      <c r="G47" s="4"/>
      <c r="Q47" s="22">
        <f>$O27*D27+$O28*D28+$O29*D29</f>
        <v>-5.5755638260784401</v>
      </c>
      <c r="R47" s="82">
        <f>$O27*E27+$O28*E28+$O29*E29</f>
        <v>-3.1907351749552593</v>
      </c>
      <c r="S47" s="83">
        <f>$O27*F27+$O28*F28+$O29*F29</f>
        <v>-0.14419953997176541</v>
      </c>
      <c r="T47" s="79"/>
      <c r="U47" s="75"/>
    </row>
    <row r="48" spans="1:21" x14ac:dyDescent="0.2">
      <c r="A48" s="9">
        <v>2003</v>
      </c>
      <c r="C48" s="27" t="s">
        <v>21</v>
      </c>
      <c r="D48" s="28">
        <v>-5.2236754011849094</v>
      </c>
      <c r="E48" s="28">
        <v>-2.5831867815564156</v>
      </c>
      <c r="F48" s="28">
        <v>3.9049186492104275</v>
      </c>
      <c r="G48" s="61"/>
      <c r="H48" s="30">
        <f t="shared" ref="H48:J52" si="21">EXP(D48)</f>
        <v>5.3874915005108649E-3</v>
      </c>
      <c r="I48" s="30">
        <f t="shared" si="21"/>
        <v>7.5532913180329578E-2</v>
      </c>
      <c r="J48" s="89">
        <f t="shared" si="21"/>
        <v>49.646041003260393</v>
      </c>
      <c r="Q48" s="22" t="s">
        <v>44</v>
      </c>
      <c r="R48" s="82"/>
      <c r="S48" s="83"/>
      <c r="T48" s="75"/>
      <c r="U48" s="75"/>
    </row>
    <row r="49" spans="1:23" x14ac:dyDescent="0.2">
      <c r="A49" s="9">
        <v>2003</v>
      </c>
      <c r="C49" s="19" t="s">
        <v>22</v>
      </c>
      <c r="D49" s="90">
        <v>-4.9878684674312215</v>
      </c>
      <c r="E49" s="90">
        <v>-4.6264111465136546</v>
      </c>
      <c r="F49" s="90">
        <v>4.7260026848005348</v>
      </c>
      <c r="G49" s="62"/>
      <c r="H49" s="92">
        <f t="shared" si="21"/>
        <v>6.820186459272474E-3</v>
      </c>
      <c r="I49" s="92">
        <f t="shared" si="21"/>
        <v>9.7898303987852577E-3</v>
      </c>
      <c r="J49" s="93">
        <f t="shared" si="21"/>
        <v>112.84358821860484</v>
      </c>
      <c r="Q49" s="22">
        <f>$O32*D32+$O33*D33+$O34*D34</f>
        <v>-4.9878684674312215</v>
      </c>
      <c r="R49" s="82">
        <f t="shared" ref="R49:S49" si="22">$O32*E32+$O33*E33+$O34*E34</f>
        <v>-4.6264111465136546</v>
      </c>
      <c r="S49" s="83">
        <f t="shared" si="22"/>
        <v>4.7260026848005348</v>
      </c>
      <c r="T49" s="75"/>
      <c r="U49" s="75"/>
    </row>
    <row r="50" spans="1:23" x14ac:dyDescent="0.2">
      <c r="A50" s="9">
        <v>2003</v>
      </c>
      <c r="C50" s="19" t="s">
        <v>23</v>
      </c>
      <c r="D50" s="94">
        <v>-4.3648704797919011</v>
      </c>
      <c r="E50" s="94">
        <v>-3.8525942790730459</v>
      </c>
      <c r="F50" s="94">
        <v>4.5178246818083636</v>
      </c>
      <c r="G50" s="9"/>
      <c r="H50" s="92">
        <f t="shared" si="21"/>
        <v>1.2716302086685791E-2</v>
      </c>
      <c r="I50" s="92">
        <f t="shared" si="21"/>
        <v>2.1224602410904299E-2</v>
      </c>
      <c r="J50" s="93">
        <f t="shared" si="21"/>
        <v>91.636043457216047</v>
      </c>
      <c r="Q50" s="22" t="s">
        <v>45</v>
      </c>
      <c r="R50" s="85"/>
      <c r="S50" s="86"/>
      <c r="T50" s="75"/>
      <c r="U50" s="75"/>
    </row>
    <row r="51" spans="1:23" x14ac:dyDescent="0.2">
      <c r="A51" s="9">
        <v>2003</v>
      </c>
      <c r="C51" s="19" t="s">
        <v>24</v>
      </c>
      <c r="D51" s="90">
        <v>-4.9903181924089397</v>
      </c>
      <c r="E51" s="90">
        <v>-3.8985930351686671</v>
      </c>
      <c r="F51" s="90">
        <v>4.5643960806125179</v>
      </c>
      <c r="G51" s="9"/>
      <c r="H51" s="92">
        <f t="shared" si="21"/>
        <v>6.8034993259393339E-3</v>
      </c>
      <c r="I51" s="92">
        <f t="shared" si="21"/>
        <v>2.027041114766532E-2</v>
      </c>
      <c r="J51" s="93">
        <f t="shared" si="21"/>
        <v>96.004597467972971</v>
      </c>
      <c r="Q51" s="22">
        <f>$O37*D37+ $O38*D38+$O39*D39</f>
        <v>-4.3648704797919011</v>
      </c>
      <c r="R51" s="82">
        <f t="shared" ref="R51:S51" si="23">$O37*E37+ $O38*E38+$O39*E39</f>
        <v>-3.8525942790730459</v>
      </c>
      <c r="S51" s="83">
        <f t="shared" si="23"/>
        <v>4.5178246818083636</v>
      </c>
      <c r="T51" s="75"/>
      <c r="U51" s="75"/>
    </row>
    <row r="52" spans="1:23" x14ac:dyDescent="0.2">
      <c r="A52" s="9">
        <v>2003</v>
      </c>
      <c r="C52" s="19" t="s">
        <v>25</v>
      </c>
      <c r="D52" s="90">
        <v>-5.5755638260784401</v>
      </c>
      <c r="E52" s="90">
        <v>-3.1907351749552593</v>
      </c>
      <c r="F52" s="90">
        <v>-0.14419953997176541</v>
      </c>
      <c r="G52" s="9"/>
      <c r="H52" s="92">
        <f t="shared" si="21"/>
        <v>3.789338451881129E-3</v>
      </c>
      <c r="I52" s="92">
        <f t="shared" si="21"/>
        <v>4.1141613534298065E-2</v>
      </c>
      <c r="J52" s="93">
        <f t="shared" si="21"/>
        <v>0.86571498607943875</v>
      </c>
      <c r="Q52" s="22" t="s">
        <v>46</v>
      </c>
      <c r="R52" s="85"/>
      <c r="S52" s="86"/>
      <c r="T52" s="75"/>
      <c r="U52" s="75"/>
    </row>
    <row r="53" spans="1:23" ht="17" thickBot="1" x14ac:dyDescent="0.25">
      <c r="A53" s="9">
        <v>2003</v>
      </c>
      <c r="C53" s="19"/>
      <c r="D53" s="95"/>
      <c r="E53" s="95"/>
      <c r="F53" s="95"/>
      <c r="G53" s="9"/>
      <c r="H53" s="96"/>
      <c r="I53" s="96"/>
      <c r="J53" s="97"/>
      <c r="Q53" s="87">
        <f>$O42*D42+$O43*D43+$O44*D44</f>
        <v>-4.9903181924089397</v>
      </c>
      <c r="R53" s="23">
        <f>$O42*E42+$O43*E43+$O44*E44</f>
        <v>-3.8985930351686671</v>
      </c>
      <c r="S53" s="88">
        <f>$O42*F42+$O43*F43+$O44*F44</f>
        <v>4.5643960806125179</v>
      </c>
      <c r="T53" s="79"/>
      <c r="U53" s="75"/>
    </row>
    <row r="54" spans="1:23" x14ac:dyDescent="0.2">
      <c r="A54" s="9">
        <v>2003</v>
      </c>
      <c r="C54" s="19" t="s">
        <v>4</v>
      </c>
      <c r="D54" s="90">
        <f>AVERAGE(D48:D52)</f>
        <v>-5.0284592733790827</v>
      </c>
      <c r="E54" s="90">
        <f t="shared" ref="E54:F54" si="24">AVERAGE(E48:E52)</f>
        <v>-3.6303040834534088</v>
      </c>
      <c r="F54" s="90">
        <f t="shared" si="24"/>
        <v>3.5137885112920157</v>
      </c>
      <c r="G54" s="9" t="s">
        <v>40</v>
      </c>
      <c r="H54" s="92">
        <f>AVERAGE(H48:H52)</f>
        <v>7.1033635648579188E-3</v>
      </c>
      <c r="I54" s="92">
        <f t="shared" ref="I54:J54" si="25">AVERAGE(I48:I52)</f>
        <v>3.3591874134396502E-2</v>
      </c>
      <c r="J54" s="93">
        <f t="shared" si="25"/>
        <v>70.199197026626734</v>
      </c>
      <c r="T54" s="75"/>
      <c r="U54" s="75"/>
    </row>
    <row r="55" spans="1:23" x14ac:dyDescent="0.2">
      <c r="A55" s="9">
        <v>2003</v>
      </c>
      <c r="C55" s="19" t="s">
        <v>5</v>
      </c>
      <c r="D55" s="90">
        <f>STDEV(D48:D52)</f>
        <v>0.44183853688293867</v>
      </c>
      <c r="E55" s="90">
        <f t="shared" ref="E55:F55" si="26">STDEV(E48:E52)</f>
        <v>0.77512848015827274</v>
      </c>
      <c r="F55" s="90">
        <f t="shared" si="26"/>
        <v>2.0685252879074425</v>
      </c>
      <c r="G55" s="9" t="s">
        <v>41</v>
      </c>
      <c r="H55" s="92">
        <f>STDEV(H48:H52)</f>
        <v>3.3764687942944441E-3</v>
      </c>
      <c r="I55" s="92">
        <f t="shared" ref="I55:J55" si="27">STDEV(I48:I52)</f>
        <v>2.6043220774514424E-2</v>
      </c>
      <c r="J55" s="93">
        <f t="shared" si="27"/>
        <v>45.203885705072679</v>
      </c>
      <c r="T55" s="75"/>
      <c r="U55" s="75"/>
    </row>
    <row r="56" spans="1:23" ht="17" thickBot="1" x14ac:dyDescent="0.25">
      <c r="A56" s="75">
        <v>2003</v>
      </c>
      <c r="B56" s="75"/>
      <c r="C56" s="20" t="s">
        <v>26</v>
      </c>
      <c r="D56" s="17">
        <f>SQRT(EXP(D55^2)-1)</f>
        <v>0.46430588588566241</v>
      </c>
      <c r="E56" s="17">
        <f t="shared" ref="E56:F56" si="28">SQRT(EXP(E55^2)-1)</f>
        <v>0.90753575036525369</v>
      </c>
      <c r="F56" s="17">
        <f t="shared" si="28"/>
        <v>8.4352579921056936</v>
      </c>
      <c r="G56" s="12" t="s">
        <v>26</v>
      </c>
      <c r="H56" s="33">
        <f>H55/H54</f>
        <v>0.47533379975067913</v>
      </c>
      <c r="I56" s="33">
        <f t="shared" ref="I56:J56" si="29">I55/I54</f>
        <v>0.77528335187012942</v>
      </c>
      <c r="J56" s="98">
        <f t="shared" si="29"/>
        <v>0.64393736139071123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</row>
    <row r="57" spans="1:23" x14ac:dyDescent="0.2">
      <c r="A57" s="75"/>
      <c r="B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</row>
    <row r="58" spans="1:23" ht="17" thickBot="1" x14ac:dyDescent="0.25">
      <c r="A58" s="75">
        <v>2003</v>
      </c>
      <c r="B58" s="75"/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3" x14ac:dyDescent="0.2">
      <c r="A59" s="75">
        <v>2003</v>
      </c>
      <c r="B59" s="75"/>
      <c r="C59" s="27" t="s">
        <v>21</v>
      </c>
      <c r="D59" s="28">
        <v>-5.5583840000000002</v>
      </c>
      <c r="E59" s="28">
        <v>-2.2272630000000002</v>
      </c>
      <c r="F59" s="28">
        <v>4.0779461000000001</v>
      </c>
      <c r="G59" s="101">
        <f>H25</f>
        <v>4.2475699000000003E-21</v>
      </c>
      <c r="H59" s="30">
        <f t="shared" ref="H59:J63" si="30">EXP(D59)</f>
        <v>3.8550010484323261E-3</v>
      </c>
      <c r="I59" s="30">
        <f t="shared" si="30"/>
        <v>0.10782313857359786</v>
      </c>
      <c r="J59" s="89">
        <f t="shared" si="30"/>
        <v>59.024115636727906</v>
      </c>
      <c r="N59" s="24">
        <v>68.492999999999995</v>
      </c>
      <c r="O59" s="55">
        <v>540.71600000000001</v>
      </c>
      <c r="P59">
        <v>1.2E-2</v>
      </c>
      <c r="Q59" s="38">
        <f>(O59/701.7-P59*24)*701.7</f>
        <v>338.62639999999999</v>
      </c>
    </row>
    <row r="60" spans="1:23" x14ac:dyDescent="0.2">
      <c r="A60" s="75">
        <v>2003</v>
      </c>
      <c r="B60" s="75"/>
      <c r="C60" s="19" t="s">
        <v>22</v>
      </c>
      <c r="D60" s="90">
        <v>-5.2267479000000003</v>
      </c>
      <c r="E60" s="90">
        <v>-2.6308817000000002</v>
      </c>
      <c r="F60" s="90">
        <v>5.4051431000000001</v>
      </c>
      <c r="G60" s="102">
        <f>H35</f>
        <v>3.8509080999999997E-9</v>
      </c>
      <c r="H60" s="92">
        <f t="shared" si="30"/>
        <v>5.3709638428655962E-3</v>
      </c>
      <c r="I60" s="92">
        <f t="shared" si="30"/>
        <v>7.2014938667091979E-2</v>
      </c>
      <c r="J60" s="93">
        <f t="shared" si="30"/>
        <v>222.54806483337595</v>
      </c>
      <c r="N60" s="25">
        <v>65.751000000000005</v>
      </c>
      <c r="O60" s="56">
        <v>872.76700000000005</v>
      </c>
      <c r="P60">
        <v>1.4999999999999999E-2</v>
      </c>
      <c r="Q60" s="39">
        <f t="shared" ref="Q60:Q63" si="31">(O60/701.7-P60*24)*701.7</f>
        <v>620.15500000000009</v>
      </c>
    </row>
    <row r="61" spans="1:23" x14ac:dyDescent="0.2">
      <c r="A61" s="75">
        <v>2003</v>
      </c>
      <c r="B61" s="75"/>
      <c r="C61" s="19" t="s">
        <v>23</v>
      </c>
      <c r="D61" s="94">
        <v>-5.4733732000000002</v>
      </c>
      <c r="E61" s="94">
        <v>-3.1028959</v>
      </c>
      <c r="F61" s="94">
        <v>5.7177571</v>
      </c>
      <c r="G61" s="100">
        <f>H40</f>
        <v>9.8836512999999998E-18</v>
      </c>
      <c r="H61" s="92">
        <f t="shared" si="30"/>
        <v>4.197050761471947E-3</v>
      </c>
      <c r="I61" s="92">
        <f t="shared" si="30"/>
        <v>4.4918933122775999E-2</v>
      </c>
      <c r="J61" s="93">
        <f t="shared" si="30"/>
        <v>304.22181805956461</v>
      </c>
      <c r="N61" s="25">
        <v>57.167000000000002</v>
      </c>
      <c r="O61" s="56">
        <v>898.13099999999997</v>
      </c>
      <c r="P61">
        <v>3.1E-2</v>
      </c>
      <c r="Q61" s="39">
        <f t="shared" si="31"/>
        <v>376.06619999999998</v>
      </c>
    </row>
    <row r="62" spans="1:23" x14ac:dyDescent="0.2">
      <c r="A62" s="75">
        <v>2003</v>
      </c>
      <c r="B62" s="75"/>
      <c r="C62" s="19" t="s">
        <v>24</v>
      </c>
      <c r="D62" s="90">
        <v>-5.1368966</v>
      </c>
      <c r="E62" s="90">
        <v>-3.0054394000000002</v>
      </c>
      <c r="F62" s="90">
        <v>3.0645121999999998</v>
      </c>
      <c r="G62" s="100">
        <f>H45</f>
        <v>6.1578420000000001E-21</v>
      </c>
      <c r="H62" s="92">
        <f t="shared" si="30"/>
        <v>5.8758967047678268E-3</v>
      </c>
      <c r="I62" s="92">
        <f t="shared" si="30"/>
        <v>4.9516991781373684E-2</v>
      </c>
      <c r="J62" s="93">
        <f t="shared" si="30"/>
        <v>21.424008806362355</v>
      </c>
      <c r="N62" s="25">
        <v>56.543999999999997</v>
      </c>
      <c r="O62" s="56">
        <v>1171.915</v>
      </c>
      <c r="P62">
        <v>3.7999999999999999E-2</v>
      </c>
      <c r="Q62" s="39">
        <f t="shared" si="31"/>
        <v>531.9645999999999</v>
      </c>
    </row>
    <row r="63" spans="1:23" ht="17" thickBot="1" x14ac:dyDescent="0.25">
      <c r="A63" s="75">
        <v>2003</v>
      </c>
      <c r="B63" s="75"/>
      <c r="C63" s="19" t="s">
        <v>25</v>
      </c>
      <c r="D63" s="90">
        <v>-5.9392766699999999</v>
      </c>
      <c r="E63" s="90">
        <v>-3.0305537999999999</v>
      </c>
      <c r="F63" s="90">
        <v>-0.29809489</v>
      </c>
      <c r="G63" s="100">
        <f>H30</f>
        <v>1.3135229999999999E-15</v>
      </c>
      <c r="H63" s="92">
        <f t="shared" si="30"/>
        <v>2.6339341657339453E-3</v>
      </c>
      <c r="I63" s="92">
        <f t="shared" si="30"/>
        <v>4.8288888333374837E-2</v>
      </c>
      <c r="J63" s="93">
        <f t="shared" si="30"/>
        <v>0.7422309061154222</v>
      </c>
      <c r="N63" s="26">
        <v>49.838000000000001</v>
      </c>
      <c r="O63" s="57">
        <v>896.93100000000004</v>
      </c>
      <c r="P63">
        <v>4.8000000000000001E-2</v>
      </c>
      <c r="Q63" s="40">
        <f t="shared" si="31"/>
        <v>88.572599999999838</v>
      </c>
    </row>
    <row r="64" spans="1:23" x14ac:dyDescent="0.2">
      <c r="A64" s="75">
        <v>2003</v>
      </c>
      <c r="B64" s="75"/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59.558599999999998</v>
      </c>
      <c r="O64" s="59">
        <f>AVERAGE(O59:O63)</f>
        <v>876.09199999999998</v>
      </c>
      <c r="Q64" s="59">
        <f>AVERAGE(Q59:Q63)</f>
        <v>391.07695999999993</v>
      </c>
    </row>
    <row r="65" spans="1:17" x14ac:dyDescent="0.2">
      <c r="A65" s="75">
        <v>2003</v>
      </c>
      <c r="B65" s="75"/>
      <c r="C65" s="19" t="s">
        <v>4</v>
      </c>
      <c r="D65" s="90">
        <f>AVERAGE(D59:D63)</f>
        <v>-5.4669356740000001</v>
      </c>
      <c r="E65" s="90">
        <f t="shared" ref="E65:F65" si="32">AVERAGE(E59:E63)</f>
        <v>-2.7994067600000001</v>
      </c>
      <c r="F65" s="90">
        <f t="shared" si="32"/>
        <v>3.5934527219999999</v>
      </c>
      <c r="G65" s="100">
        <f>GEOMEAN(G59:G63)</f>
        <v>6.6572898413064169E-17</v>
      </c>
      <c r="H65" s="92">
        <f>AVERAGE(H59:H63)</f>
        <v>4.3865693046543277E-3</v>
      </c>
      <c r="I65" s="92">
        <f t="shared" ref="I65:J65" si="33">AVERAGE(I59:I63)</f>
        <v>6.4512578095642883E-2</v>
      </c>
      <c r="J65" s="93">
        <f t="shared" si="33"/>
        <v>121.59204764842926</v>
      </c>
      <c r="M65" t="s">
        <v>41</v>
      </c>
      <c r="N65" s="59">
        <f>STDEV(N59:N63)</f>
        <v>7.5410037329257333</v>
      </c>
      <c r="O65" s="59">
        <f>STDEV(O59:O63)</f>
        <v>224.12013841464582</v>
      </c>
      <c r="Q65" s="59">
        <f>STDEV(Q59:Q63)</f>
        <v>204.21272456320659</v>
      </c>
    </row>
    <row r="66" spans="1:17" x14ac:dyDescent="0.2">
      <c r="A66" s="75">
        <v>2003</v>
      </c>
      <c r="B66" s="75"/>
      <c r="C66" s="19" t="s">
        <v>5</v>
      </c>
      <c r="D66" s="90">
        <f>STDEV(D59:D63)</f>
        <v>0.31548621670261895</v>
      </c>
      <c r="E66" s="90">
        <f t="shared" ref="E66:F66" si="34">STDEV(E59:E63)</f>
        <v>0.36869134750459243</v>
      </c>
      <c r="F66" s="90">
        <f t="shared" si="34"/>
        <v>2.4214430533119158</v>
      </c>
      <c r="G66" s="9" t="s">
        <v>41</v>
      </c>
      <c r="H66" s="92">
        <f>STDEV(H59:H63)</f>
        <v>1.2823163348995004E-3</v>
      </c>
      <c r="I66" s="92">
        <f t="shared" ref="I66:J66" si="35">STDEV(I59:I63)</f>
        <v>2.6476766724773958E-2</v>
      </c>
      <c r="J66" s="93">
        <f t="shared" si="35"/>
        <v>134.25610858971072</v>
      </c>
      <c r="M66" t="s">
        <v>69</v>
      </c>
      <c r="N66" s="58">
        <f>N65/N64</f>
        <v>0.12661485886044557</v>
      </c>
      <c r="O66" s="58">
        <f>O65/O64</f>
        <v>0.25581804013122572</v>
      </c>
      <c r="Q66" s="58">
        <f>Q65/Q64</f>
        <v>0.52218040296520318</v>
      </c>
    </row>
    <row r="67" spans="1:17" ht="17" thickBot="1" x14ac:dyDescent="0.25">
      <c r="A67" s="75">
        <v>2003</v>
      </c>
      <c r="B67" s="75"/>
      <c r="C67" s="20" t="s">
        <v>26</v>
      </c>
      <c r="D67" s="17">
        <f>SQRT(EXP(D66^2)-1)</f>
        <v>0.32350166187884843</v>
      </c>
      <c r="E67" s="17">
        <f t="shared" ref="E67:F67" si="36">SQRT(EXP(E66^2)-1)</f>
        <v>0.38158287474903546</v>
      </c>
      <c r="F67" s="17">
        <f t="shared" si="36"/>
        <v>18.732695235889359</v>
      </c>
      <c r="G67" s="12" t="s">
        <v>26</v>
      </c>
      <c r="H67" s="33">
        <f>H66/H65</f>
        <v>0.29232784115342958</v>
      </c>
      <c r="I67" s="33">
        <f t="shared" ref="I67:J67" si="37">I66/I65</f>
        <v>0.41041247313850837</v>
      </c>
      <c r="J67" s="98">
        <f t="shared" si="37"/>
        <v>1.10415204930094</v>
      </c>
    </row>
    <row r="68" spans="1:17" x14ac:dyDescent="0.2">
      <c r="A68" s="75"/>
      <c r="B68" s="75"/>
    </row>
    <row r="80" spans="1:17" x14ac:dyDescent="0.2">
      <c r="C80" s="34"/>
      <c r="D80" s="34"/>
      <c r="E80" s="34"/>
      <c r="F80" s="34"/>
    </row>
    <row r="85" spans="7:10" x14ac:dyDescent="0.2">
      <c r="H85" t="s">
        <v>77</v>
      </c>
    </row>
    <row r="86" spans="7:10" x14ac:dyDescent="0.2">
      <c r="H86" t="s">
        <v>0</v>
      </c>
      <c r="I86" t="s">
        <v>1</v>
      </c>
      <c r="J86" t="s">
        <v>2</v>
      </c>
    </row>
    <row r="87" spans="7:10" x14ac:dyDescent="0.2">
      <c r="G87" t="s">
        <v>74</v>
      </c>
      <c r="H87">
        <v>-7</v>
      </c>
      <c r="I87">
        <v>-8</v>
      </c>
      <c r="J87">
        <v>-4</v>
      </c>
    </row>
    <row r="88" spans="7:10" x14ac:dyDescent="0.2">
      <c r="G88" t="s">
        <v>75</v>
      </c>
      <c r="H88">
        <v>3</v>
      </c>
      <c r="I88">
        <v>5</v>
      </c>
      <c r="J8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B35C-45E3-CC4C-A178-C4CCB8AF5E2F}">
  <sheetPr>
    <tabColor theme="4" tint="-0.249977111117893"/>
  </sheetPr>
  <dimension ref="A1:AA76"/>
  <sheetViews>
    <sheetView zoomScale="84" zoomScaleNormal="84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1" ht="17" thickBot="1" x14ac:dyDescent="0.25">
      <c r="A1" s="6" t="s">
        <v>52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</row>
    <row r="2" spans="1:21" x14ac:dyDescent="0.2">
      <c r="A2" s="75">
        <v>2006</v>
      </c>
      <c r="B2" s="75" t="s">
        <v>11</v>
      </c>
      <c r="C2" s="75" t="s">
        <v>54</v>
      </c>
      <c r="D2" s="108">
        <v>-0.60219999999999996</v>
      </c>
      <c r="E2" s="108">
        <v>1.9296</v>
      </c>
      <c r="F2" s="108">
        <v>4.6787000000000001</v>
      </c>
      <c r="G2" s="75"/>
      <c r="H2" s="75">
        <v>0.26931300000000002</v>
      </c>
      <c r="I2" s="75"/>
      <c r="J2" s="75"/>
      <c r="K2" s="79">
        <f t="shared" ref="K2:K9" si="0">-2*LN(H2/L2) +2*M2</f>
        <v>15.593575313633103</v>
      </c>
      <c r="L2" s="75">
        <v>12</v>
      </c>
      <c r="M2" s="75">
        <v>4</v>
      </c>
      <c r="N2" s="75">
        <f t="shared" ref="N2:N9" si="1">1/EXP(-0.5*K2)</f>
        <v>2432.774505492609</v>
      </c>
      <c r="O2">
        <f>N2/SUM(N$2:N$9)</f>
        <v>0.10140554775997522</v>
      </c>
      <c r="P2" s="38">
        <f>N2/(SUM(N$2:N$5))</f>
        <v>0.1921574326450127</v>
      </c>
      <c r="Q2" s="4">
        <f>$O2*D2+$O3*D3+$O4*D4+$O5*D5+$O6*D6+$O7*D7+$O8*D8+$O9*D9</f>
        <v>-1.6189644081578156</v>
      </c>
      <c r="R2" s="4">
        <f t="shared" ref="R2:S2" si="2">$O2*E2+$O3*E3+$O4*E4+$O5*E5+$O6*E6+$O7*E7+$O8*E8+$O9*E9</f>
        <v>1.8308777953607733</v>
      </c>
      <c r="S2" s="4">
        <f t="shared" si="2"/>
        <v>1.1839468684429393</v>
      </c>
      <c r="T2" s="4">
        <v>0.5</v>
      </c>
      <c r="U2" s="75"/>
    </row>
    <row r="3" spans="1:21" x14ac:dyDescent="0.2">
      <c r="A3" s="75">
        <v>2006</v>
      </c>
      <c r="B3" s="75" t="s">
        <v>11</v>
      </c>
      <c r="C3" s="75" t="s">
        <v>55</v>
      </c>
      <c r="D3" s="108">
        <v>-0.74250000000000005</v>
      </c>
      <c r="E3" s="108">
        <v>1.9174</v>
      </c>
      <c r="F3" s="108">
        <v>2.0922999999999998</v>
      </c>
      <c r="G3" s="75"/>
      <c r="H3" s="108">
        <v>0.16277040000000001</v>
      </c>
      <c r="I3" s="75"/>
      <c r="J3" s="75"/>
      <c r="K3" s="79">
        <f t="shared" si="0"/>
        <v>16.600642619828889</v>
      </c>
      <c r="L3" s="75">
        <v>12</v>
      </c>
      <c r="M3" s="75">
        <v>4</v>
      </c>
      <c r="N3" s="75">
        <f t="shared" si="1"/>
        <v>4025.1655116515694</v>
      </c>
      <c r="O3">
        <f t="shared" ref="O3:O9" si="3">N3/SUM(N$2:N$9)</f>
        <v>0.16778131824878595</v>
      </c>
      <c r="P3" s="39">
        <f t="shared" ref="P3:P4" si="4">N3/(SUM(N$2:N$5))</f>
        <v>0.31793553777545719</v>
      </c>
      <c r="T3" s="75"/>
      <c r="U3" s="75"/>
    </row>
    <row r="4" spans="1:21" x14ac:dyDescent="0.2">
      <c r="A4" s="75">
        <v>2006</v>
      </c>
      <c r="B4" s="75" t="s">
        <v>43</v>
      </c>
      <c r="C4" s="75" t="s">
        <v>56</v>
      </c>
      <c r="D4" s="108">
        <v>-0.74658069999999999</v>
      </c>
      <c r="E4" s="108">
        <v>1.9242680000000001</v>
      </c>
      <c r="F4" s="108">
        <v>2.0396049999999999</v>
      </c>
      <c r="G4" s="75"/>
      <c r="H4" s="75">
        <v>0.16308249999999999</v>
      </c>
      <c r="I4" s="75"/>
      <c r="J4" s="75"/>
      <c r="K4" s="79">
        <f t="shared" si="0"/>
        <v>16.596811442074301</v>
      </c>
      <c r="L4" s="75">
        <v>12</v>
      </c>
      <c r="M4" s="75">
        <v>4</v>
      </c>
      <c r="N4" s="75">
        <f t="shared" si="1"/>
        <v>4017.4623297884868</v>
      </c>
      <c r="O4">
        <f t="shared" si="3"/>
        <v>0.16746022586042156</v>
      </c>
      <c r="P4" s="39">
        <f t="shared" si="4"/>
        <v>0.31732708695247069</v>
      </c>
      <c r="Q4" s="4">
        <f>$P2*D2+$P3*D3+$P4*D4+$P5*D5</f>
        <v>-1.1515641043211944</v>
      </c>
      <c r="R4" s="4">
        <f t="shared" ref="R4:S4" si="5">$P2*E2+$P3*E3+$P4*E4+$P5*E5</f>
        <v>1.9069437840914298</v>
      </c>
      <c r="S4" s="4">
        <f t="shared" si="5"/>
        <v>1.9574995174232606</v>
      </c>
      <c r="T4" s="75"/>
      <c r="U4" s="75"/>
    </row>
    <row r="5" spans="1:21" ht="17" thickBot="1" x14ac:dyDescent="0.25">
      <c r="A5" s="75">
        <v>2006</v>
      </c>
      <c r="B5" s="75" t="s">
        <v>11</v>
      </c>
      <c r="C5" s="75" t="s">
        <v>57</v>
      </c>
      <c r="D5" s="108">
        <v>-3.2614999999999998</v>
      </c>
      <c r="E5" s="108">
        <v>1.8306</v>
      </c>
      <c r="F5" s="108">
        <v>-1.4717</v>
      </c>
      <c r="G5" s="75"/>
      <c r="H5" s="103">
        <v>0.29986390000000002</v>
      </c>
      <c r="I5" s="75"/>
      <c r="J5" s="75"/>
      <c r="K5" s="79">
        <f t="shared" si="0"/>
        <v>15.378666447436919</v>
      </c>
      <c r="L5" s="75">
        <v>12</v>
      </c>
      <c r="M5" s="75">
        <v>4</v>
      </c>
      <c r="N5" s="75">
        <f t="shared" si="1"/>
        <v>2184.9172254403775</v>
      </c>
      <c r="O5">
        <f t="shared" si="3"/>
        <v>9.1074091559144657E-2</v>
      </c>
      <c r="P5" s="40">
        <f>N5/(SUM(N$2:N$5))</f>
        <v>0.17257994262705945</v>
      </c>
      <c r="Q5" s="4">
        <f>$P6*D6+$P7*D7+$P8*D8+$P9*D9</f>
        <v>-2.141234374162079</v>
      </c>
      <c r="R5" s="4">
        <f t="shared" ref="R5:S5" si="6">$P6*E6+$P7*E7+$P8*E8+$P9*E9</f>
        <v>1.7458821695078477</v>
      </c>
      <c r="S5" s="4">
        <f t="shared" si="6"/>
        <v>0.31958432445392376</v>
      </c>
      <c r="T5" s="75"/>
      <c r="U5" s="75"/>
    </row>
    <row r="6" spans="1:21" x14ac:dyDescent="0.2">
      <c r="A6" s="75">
        <v>2006</v>
      </c>
      <c r="B6" s="75" t="s">
        <v>11</v>
      </c>
      <c r="C6" s="75" t="s">
        <v>50</v>
      </c>
      <c r="D6" s="108">
        <v>-2.4893896904922799</v>
      </c>
      <c r="E6" s="108">
        <v>5.3988894597327901</v>
      </c>
      <c r="F6" s="108">
        <v>-1.8255480088368401</v>
      </c>
      <c r="G6" s="75"/>
      <c r="H6" s="75">
        <v>0.278999</v>
      </c>
      <c r="I6" s="75"/>
      <c r="J6" s="75"/>
      <c r="K6" s="79">
        <f t="shared" si="0"/>
        <v>15.522907462369172</v>
      </c>
      <c r="L6" s="75">
        <v>12</v>
      </c>
      <c r="M6" s="75">
        <v>4</v>
      </c>
      <c r="N6" s="75">
        <f t="shared" si="1"/>
        <v>2348.3159452103096</v>
      </c>
      <c r="O6">
        <f t="shared" si="3"/>
        <v>9.7885054368948315E-2</v>
      </c>
      <c r="P6" s="38">
        <f>N6/SUM(N$6:N$9)</f>
        <v>0.20726115788869673</v>
      </c>
      <c r="T6" s="75"/>
      <c r="U6" s="75"/>
    </row>
    <row r="7" spans="1:21" x14ac:dyDescent="0.2">
      <c r="A7" s="75">
        <v>2006</v>
      </c>
      <c r="B7" s="75" t="s">
        <v>11</v>
      </c>
      <c r="C7" s="75" t="s">
        <v>48</v>
      </c>
      <c r="D7" s="108">
        <v>-0.732789687503827</v>
      </c>
      <c r="E7" s="108">
        <v>1.15204852012517</v>
      </c>
      <c r="F7" s="108">
        <v>2.8519924924492401</v>
      </c>
      <c r="G7" s="75"/>
      <c r="H7" s="75">
        <v>0.162968</v>
      </c>
      <c r="I7" s="75"/>
      <c r="J7" s="75"/>
      <c r="K7" s="79">
        <f t="shared" si="0"/>
        <v>16.598216132509762</v>
      </c>
      <c r="L7" s="75">
        <v>12</v>
      </c>
      <c r="M7" s="75">
        <v>4</v>
      </c>
      <c r="N7" s="75">
        <f t="shared" si="1"/>
        <v>4020.2849663598436</v>
      </c>
      <c r="O7">
        <f t="shared" si="3"/>
        <v>0.16757788206201343</v>
      </c>
      <c r="P7" s="39">
        <f t="shared" ref="P7:P9" si="7">N7/SUM(N$6:N$9)</f>
        <v>0.3548282840176506</v>
      </c>
      <c r="T7" s="75"/>
      <c r="U7" s="75"/>
    </row>
    <row r="8" spans="1:21" x14ac:dyDescent="0.2">
      <c r="A8" s="75">
        <v>2006</v>
      </c>
      <c r="B8" s="75" t="s">
        <v>43</v>
      </c>
      <c r="C8" s="75" t="s">
        <v>49</v>
      </c>
      <c r="D8" s="108">
        <v>-4.9489619850411497</v>
      </c>
      <c r="E8" s="108">
        <v>3.36273597349417</v>
      </c>
      <c r="F8" s="108">
        <v>-3.5310703885199</v>
      </c>
      <c r="G8" s="75"/>
      <c r="H8" s="75">
        <v>0.34839979999999998</v>
      </c>
      <c r="I8" s="75"/>
      <c r="J8" s="75"/>
      <c r="K8" s="79">
        <f t="shared" si="0"/>
        <v>15.078622515689535</v>
      </c>
      <c r="L8" s="75">
        <v>12</v>
      </c>
      <c r="M8" s="75">
        <v>4</v>
      </c>
      <c r="N8" s="75">
        <f t="shared" si="1"/>
        <v>1880.5343757307869</v>
      </c>
      <c r="O8">
        <f t="shared" si="3"/>
        <v>7.8386475204297493E-2</v>
      </c>
      <c r="P8" s="39">
        <f t="shared" si="7"/>
        <v>0.16597499708607322</v>
      </c>
      <c r="T8" s="75"/>
      <c r="U8" s="75"/>
    </row>
    <row r="9" spans="1:21" ht="17" thickBot="1" x14ac:dyDescent="0.25">
      <c r="A9" s="75">
        <v>2006</v>
      </c>
      <c r="B9" s="75" t="s">
        <v>11</v>
      </c>
      <c r="C9" s="75" t="s">
        <v>51</v>
      </c>
      <c r="D9" s="108">
        <v>-1.9999669188179501</v>
      </c>
      <c r="E9" s="108">
        <v>-1.2503234327745401</v>
      </c>
      <c r="F9" s="108">
        <v>1.0004256628194099</v>
      </c>
      <c r="G9" s="75"/>
      <c r="H9" s="75">
        <v>0.21264469999999999</v>
      </c>
      <c r="I9" s="75"/>
      <c r="J9" s="75"/>
      <c r="K9" s="79">
        <f t="shared" si="0"/>
        <v>16.066078461928889</v>
      </c>
      <c r="L9" s="75">
        <v>12</v>
      </c>
      <c r="M9" s="75">
        <v>4</v>
      </c>
      <c r="N9" s="75">
        <f t="shared" si="1"/>
        <v>3081.0916067869562</v>
      </c>
      <c r="O9">
        <f t="shared" si="3"/>
        <v>0.12842940493641353</v>
      </c>
      <c r="P9" s="40">
        <f t="shared" si="7"/>
        <v>0.27193556100757943</v>
      </c>
      <c r="T9" s="75"/>
      <c r="U9" s="75"/>
    </row>
    <row r="10" spans="1:21" x14ac:dyDescent="0.2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9"/>
      <c r="L10" s="75"/>
      <c r="M10" s="75"/>
      <c r="N10" s="75"/>
      <c r="T10" s="75"/>
      <c r="U10" s="75"/>
    </row>
    <row r="11" spans="1:21" x14ac:dyDescent="0.2">
      <c r="A11" s="75"/>
      <c r="B11" s="75"/>
      <c r="C11" s="75"/>
      <c r="D11" s="75"/>
      <c r="E11" s="75"/>
      <c r="F11" s="75"/>
      <c r="G11" s="75"/>
      <c r="H11" s="100"/>
      <c r="I11" s="75"/>
      <c r="J11" s="75"/>
      <c r="K11" s="100"/>
      <c r="L11" s="75"/>
      <c r="M11" s="75"/>
      <c r="N11" s="75"/>
      <c r="T11" s="75"/>
      <c r="U11" s="75"/>
    </row>
    <row r="12" spans="1:21" x14ac:dyDescent="0.2">
      <c r="A12" s="75">
        <v>2006</v>
      </c>
      <c r="B12" s="75" t="s">
        <v>17</v>
      </c>
      <c r="C12" s="75" t="s">
        <v>7</v>
      </c>
      <c r="D12" s="108">
        <v>-4.8355969999999999</v>
      </c>
      <c r="E12" s="108">
        <v>1.5987903999999999</v>
      </c>
      <c r="F12" s="108">
        <v>-3.4709439999999998</v>
      </c>
      <c r="G12" s="108">
        <v>0.2031231</v>
      </c>
      <c r="H12" s="100">
        <v>0.34423910000000002</v>
      </c>
      <c r="I12" s="78">
        <v>0.39815499999999998</v>
      </c>
      <c r="J12" s="75"/>
      <c r="K12" s="79">
        <f>-2*LN(H12/L12) +2*M12</f>
        <v>17.102650909396484</v>
      </c>
      <c r="L12" s="75">
        <v>12</v>
      </c>
      <c r="M12" s="75">
        <v>5</v>
      </c>
      <c r="N12" s="75">
        <f>1/EXP(-0.5*K12)</f>
        <v>5173.6072666670316</v>
      </c>
      <c r="O12" s="75">
        <f>N12/SUM(N$12:N$19)</f>
        <v>0.12463832246790783</v>
      </c>
      <c r="Q12">
        <f>$O12*D12</f>
        <v>-0.60270069821084771</v>
      </c>
      <c r="R12">
        <f t="shared" ref="R12:T19" si="8">$O12*E12</f>
        <v>0.19927055343379535</v>
      </c>
      <c r="S12">
        <f t="shared" si="8"/>
        <v>-0.43261263754004986</v>
      </c>
      <c r="T12">
        <f t="shared" si="8"/>
        <v>2.531692243848109E-2</v>
      </c>
      <c r="U12" s="75"/>
    </row>
    <row r="13" spans="1:21" x14ac:dyDescent="0.2">
      <c r="A13" s="75">
        <v>2006</v>
      </c>
      <c r="B13" s="75" t="s">
        <v>17</v>
      </c>
      <c r="C13" s="75" t="s">
        <v>30</v>
      </c>
      <c r="D13" s="108">
        <v>-4.836608</v>
      </c>
      <c r="E13" s="108">
        <v>-4.8652509000000004</v>
      </c>
      <c r="F13" s="108">
        <v>-1.282478</v>
      </c>
      <c r="G13" s="108">
        <v>0.2019406</v>
      </c>
      <c r="H13" s="100">
        <v>0.3438039</v>
      </c>
      <c r="I13" s="75"/>
      <c r="J13" s="75"/>
      <c r="K13" s="79">
        <f>-2*LN(H14/L13) +2*M13</f>
        <v>17.118075720865438</v>
      </c>
      <c r="L13" s="75">
        <v>12</v>
      </c>
      <c r="M13" s="75">
        <v>5</v>
      </c>
      <c r="N13" s="75">
        <f t="shared" ref="N13:N19" si="9">1/EXP(-0.5*K13)</f>
        <v>5213.6624875317575</v>
      </c>
      <c r="O13" s="75">
        <f t="shared" ref="O13:O19" si="10">N13/SUM(N$12:N$19)</f>
        <v>0.12560330014737464</v>
      </c>
      <c r="Q13">
        <f t="shared" ref="Q13:Q19" si="11">$O13*D13</f>
        <v>-0.60749392631919341</v>
      </c>
      <c r="R13">
        <f t="shared" si="8"/>
        <v>-0.61109156908498463</v>
      </c>
      <c r="S13">
        <f t="shared" si="8"/>
        <v>-0.16108346916640473</v>
      </c>
      <c r="T13">
        <f t="shared" si="8"/>
        <v>2.5364405793740923E-2</v>
      </c>
      <c r="U13" s="75"/>
    </row>
    <row r="14" spans="1:21" x14ac:dyDescent="0.2">
      <c r="A14" s="75">
        <v>2006</v>
      </c>
      <c r="B14" s="75" t="s">
        <v>18</v>
      </c>
      <c r="C14" s="75" t="s">
        <v>7</v>
      </c>
      <c r="D14" s="108">
        <v>-4.7918710000000004</v>
      </c>
      <c r="E14" s="108">
        <v>3.4287071999999998</v>
      </c>
      <c r="F14" s="108">
        <v>-3.510453</v>
      </c>
      <c r="G14" s="108">
        <v>0.20404520000000001</v>
      </c>
      <c r="H14" s="100">
        <v>0.34159440000000002</v>
      </c>
      <c r="I14" s="78">
        <v>0.41150999999999999</v>
      </c>
      <c r="J14" s="75"/>
      <c r="K14" s="79">
        <f>-2*LN(H15/L14) +2*M14</f>
        <v>17.092935384560104</v>
      </c>
      <c r="L14" s="75">
        <v>12</v>
      </c>
      <c r="M14" s="75">
        <v>5</v>
      </c>
      <c r="N14" s="75">
        <f t="shared" si="9"/>
        <v>5148.5360560151967</v>
      </c>
      <c r="O14" s="75">
        <f t="shared" si="10"/>
        <v>0.12403432732934809</v>
      </c>
      <c r="Q14">
        <f t="shared" si="11"/>
        <v>-0.59435649613401065</v>
      </c>
      <c r="R14">
        <f t="shared" si="8"/>
        <v>0.42527739116129254</v>
      </c>
      <c r="S14">
        <f t="shared" si="8"/>
        <v>-0.43541667647629201</v>
      </c>
      <c r="T14">
        <f t="shared" si="8"/>
        <v>2.5308609126782299E-2</v>
      </c>
      <c r="U14" s="75"/>
    </row>
    <row r="15" spans="1:21" x14ac:dyDescent="0.2">
      <c r="A15" s="75">
        <v>2006</v>
      </c>
      <c r="B15" s="75" t="s">
        <v>18</v>
      </c>
      <c r="C15" s="75" t="s">
        <v>29</v>
      </c>
      <c r="D15" s="108">
        <v>-4.8892429999999996</v>
      </c>
      <c r="E15" s="108">
        <v>2.9209982000000001</v>
      </c>
      <c r="F15" s="108">
        <v>-3.5197980000000002</v>
      </c>
      <c r="G15" s="108">
        <v>0.20056309999999999</v>
      </c>
      <c r="H15" s="100">
        <v>0.34591539999999998</v>
      </c>
      <c r="I15" s="75"/>
      <c r="J15" s="75"/>
      <c r="K15" s="79">
        <f>-2*LN(H15/L15) +2*M15</f>
        <v>17.092935384560104</v>
      </c>
      <c r="L15" s="75">
        <v>12</v>
      </c>
      <c r="M15" s="75">
        <v>5</v>
      </c>
      <c r="N15" s="75">
        <f t="shared" si="9"/>
        <v>5148.5360560151967</v>
      </c>
      <c r="O15" s="75">
        <f t="shared" si="10"/>
        <v>0.12403432732934809</v>
      </c>
      <c r="Q15">
        <f t="shared" si="11"/>
        <v>-0.60643396665472382</v>
      </c>
      <c r="R15">
        <f t="shared" si="8"/>
        <v>0.36230404686723661</v>
      </c>
      <c r="S15">
        <f t="shared" si="8"/>
        <v>-0.43657577726518476</v>
      </c>
      <c r="T15">
        <f t="shared" si="8"/>
        <v>2.4876709195588775E-2</v>
      </c>
      <c r="U15" s="75"/>
    </row>
    <row r="16" spans="1:21" x14ac:dyDescent="0.2">
      <c r="A16" s="75">
        <v>2006</v>
      </c>
      <c r="B16" s="75" t="s">
        <v>27</v>
      </c>
      <c r="C16" s="75" t="s">
        <v>7</v>
      </c>
      <c r="D16" s="108">
        <v>-4.745762</v>
      </c>
      <c r="E16" s="108">
        <v>3.294076</v>
      </c>
      <c r="F16" s="108">
        <v>-3.4743149999999998</v>
      </c>
      <c r="G16" s="108">
        <v>0.20531940000000001</v>
      </c>
      <c r="H16" s="100">
        <v>0.34001579999999998</v>
      </c>
      <c r="I16" s="107">
        <v>0.39243499999999998</v>
      </c>
      <c r="J16" s="75"/>
      <c r="K16" s="79">
        <f>-2*LN(H16/L16) +2*M16</f>
        <v>17.127339683302839</v>
      </c>
      <c r="L16" s="75">
        <v>12</v>
      </c>
      <c r="M16" s="75">
        <v>5</v>
      </c>
      <c r="N16" s="75">
        <f t="shared" si="9"/>
        <v>5237.868090926715</v>
      </c>
      <c r="O16" s="75">
        <f t="shared" si="10"/>
        <v>0.12618644178259478</v>
      </c>
      <c r="Q16">
        <f t="shared" si="11"/>
        <v>-0.5988508203270505</v>
      </c>
      <c r="R16">
        <f t="shared" si="8"/>
        <v>0.4156677294014427</v>
      </c>
      <c r="S16">
        <f t="shared" si="8"/>
        <v>-0.43841144748189576</v>
      </c>
      <c r="T16">
        <f t="shared" si="8"/>
        <v>2.5908524514937293E-2</v>
      </c>
      <c r="U16" s="75"/>
    </row>
    <row r="17" spans="1:27" x14ac:dyDescent="0.2">
      <c r="A17" s="75">
        <v>2006</v>
      </c>
      <c r="B17" s="75" t="s">
        <v>27</v>
      </c>
      <c r="C17" s="75" t="s">
        <v>29</v>
      </c>
      <c r="D17" s="108">
        <v>-4.8052429999999999</v>
      </c>
      <c r="E17" s="108">
        <v>-0.59242110000000003</v>
      </c>
      <c r="F17" s="108">
        <v>-3.5386489999999999</v>
      </c>
      <c r="G17" s="108">
        <v>0.2002371</v>
      </c>
      <c r="H17" s="100">
        <v>0.34130139999999998</v>
      </c>
      <c r="I17" s="75"/>
      <c r="J17" s="75"/>
      <c r="K17" s="79">
        <f>-2*LN(H17/L17) +2*M17</f>
        <v>17.119791941805612</v>
      </c>
      <c r="L17" s="75">
        <v>12</v>
      </c>
      <c r="M17" s="75">
        <v>5</v>
      </c>
      <c r="N17" s="75">
        <f t="shared" si="9"/>
        <v>5218.1383059985055</v>
      </c>
      <c r="O17" s="75">
        <f t="shared" si="10"/>
        <v>0.12571112791175881</v>
      </c>
      <c r="Q17">
        <f t="shared" si="11"/>
        <v>-0.60407251742008361</v>
      </c>
      <c r="R17">
        <f t="shared" si="8"/>
        <v>-7.4473924679724857E-2</v>
      </c>
      <c r="S17">
        <f t="shared" si="8"/>
        <v>-0.4448475570738174</v>
      </c>
      <c r="T17">
        <f t="shared" si="8"/>
        <v>2.5172031690779639E-2</v>
      </c>
      <c r="U17" s="75"/>
    </row>
    <row r="18" spans="1:27" x14ac:dyDescent="0.2">
      <c r="A18" s="75">
        <v>2006</v>
      </c>
      <c r="B18" s="75" t="s">
        <v>28</v>
      </c>
      <c r="C18" s="75" t="s">
        <v>7</v>
      </c>
      <c r="D18" s="108">
        <v>-4.8600209999999997</v>
      </c>
      <c r="E18" s="108">
        <v>0.35497260000000003</v>
      </c>
      <c r="F18" s="108">
        <v>-3.5404209999999998</v>
      </c>
      <c r="G18" s="108">
        <v>0.20114489999999999</v>
      </c>
      <c r="H18" s="100">
        <v>0.34404469999999998</v>
      </c>
      <c r="I18" s="107">
        <v>0.389295</v>
      </c>
      <c r="J18" s="75"/>
      <c r="K18" s="79">
        <f>-2*LN(H18/L18) +2*M18</f>
        <v>17.103780675955974</v>
      </c>
      <c r="L18" s="75">
        <v>12</v>
      </c>
      <c r="M18" s="75">
        <v>5</v>
      </c>
      <c r="N18" s="75">
        <f t="shared" si="9"/>
        <v>5176.530576494627</v>
      </c>
      <c r="O18">
        <f t="shared" si="10"/>
        <v>0.1247087484616459</v>
      </c>
      <c r="Q18">
        <f t="shared" si="11"/>
        <v>-0.60608713640731671</v>
      </c>
      <c r="R18">
        <f t="shared" si="8"/>
        <v>4.4268188684176445E-2</v>
      </c>
      <c r="S18">
        <f t="shared" si="8"/>
        <v>-0.44152147193732882</v>
      </c>
      <c r="T18">
        <f t="shared" si="8"/>
        <v>2.5084528738442916E-2</v>
      </c>
      <c r="U18" s="75"/>
    </row>
    <row r="19" spans="1:27" ht="17" thickBot="1" x14ac:dyDescent="0.25">
      <c r="A19" s="12">
        <v>2006</v>
      </c>
      <c r="B19" s="13" t="s">
        <v>28</v>
      </c>
      <c r="C19" s="13" t="s">
        <v>29</v>
      </c>
      <c r="D19" s="109">
        <v>-4.828131</v>
      </c>
      <c r="E19" s="109">
        <v>0.57135460000000005</v>
      </c>
      <c r="F19" s="109">
        <v>-3.5158909999999999</v>
      </c>
      <c r="G19" s="109">
        <v>0.20179549999999999</v>
      </c>
      <c r="H19" s="13">
        <v>0.34301419999999999</v>
      </c>
      <c r="I19" s="13"/>
      <c r="J19" s="13"/>
      <c r="K19" s="46">
        <f>-2*LN(H19/L19) +2*M19</f>
        <v>17.109780166088441</v>
      </c>
      <c r="L19" s="13">
        <v>12</v>
      </c>
      <c r="M19" s="13">
        <v>5</v>
      </c>
      <c r="N19" s="13">
        <f t="shared" si="9"/>
        <v>5192.0821622863441</v>
      </c>
      <c r="O19" s="13">
        <f t="shared" si="10"/>
        <v>0.1250834045700219</v>
      </c>
      <c r="Q19">
        <f t="shared" si="11"/>
        <v>-0.60391906319006439</v>
      </c>
      <c r="R19">
        <f t="shared" si="8"/>
        <v>7.1466978584743046E-2</v>
      </c>
      <c r="S19">
        <f t="shared" si="8"/>
        <v>-0.43977961637709884</v>
      </c>
      <c r="T19">
        <f t="shared" si="8"/>
        <v>2.5241268166909851E-2</v>
      </c>
      <c r="U19" s="75"/>
    </row>
    <row r="20" spans="1:27" x14ac:dyDescent="0.2">
      <c r="A20" s="9"/>
      <c r="I20" s="5"/>
      <c r="Q20" t="s">
        <v>38</v>
      </c>
      <c r="T20" s="75"/>
      <c r="U20" s="75"/>
    </row>
    <row r="21" spans="1:27" x14ac:dyDescent="0.2">
      <c r="A21" s="9">
        <v>2006</v>
      </c>
      <c r="B21" t="s">
        <v>31</v>
      </c>
      <c r="I21" s="5"/>
      <c r="P21" s="1" t="s">
        <v>4</v>
      </c>
      <c r="Q21" s="10">
        <f>SUM(Q12:Q19)</f>
        <v>-4.8239146246632902</v>
      </c>
      <c r="R21" s="10">
        <f t="shared" ref="R21:T21" si="12">SUM(R12:R19)</f>
        <v>0.83268939436797718</v>
      </c>
      <c r="S21" s="10">
        <f t="shared" si="12"/>
        <v>-3.2302486533180725</v>
      </c>
      <c r="T21" s="104">
        <f t="shared" si="12"/>
        <v>0.20227299966566281</v>
      </c>
      <c r="U21" s="75"/>
    </row>
    <row r="22" spans="1:27" x14ac:dyDescent="0.2">
      <c r="A22" s="9">
        <v>2006</v>
      </c>
      <c r="B22" t="s">
        <v>12</v>
      </c>
      <c r="C22" t="s">
        <v>7</v>
      </c>
      <c r="D22">
        <v>-1.2671787000000001</v>
      </c>
      <c r="E22" s="34">
        <v>1.7509608999999999</v>
      </c>
      <c r="F22" s="34">
        <v>-0.4579839</v>
      </c>
      <c r="G22" s="34">
        <v>0.2037487</v>
      </c>
      <c r="H22" s="34">
        <v>1.0131810000000001</v>
      </c>
      <c r="I22" s="78">
        <v>0.59741</v>
      </c>
      <c r="J22" s="79"/>
      <c r="K22" s="79">
        <f>-2*LN(H22/L22) +2*M22</f>
        <v>14.368259381668192</v>
      </c>
      <c r="L22" s="75">
        <v>9</v>
      </c>
      <c r="M22" s="75">
        <v>5</v>
      </c>
      <c r="N22" s="75">
        <f>1/EXP(-0.5*K22)</f>
        <v>1318.3413742689506</v>
      </c>
      <c r="O22">
        <f>N22/SUM(N$22:N$24)</f>
        <v>5.9529589680945086E-11</v>
      </c>
      <c r="P22" s="1" t="s">
        <v>5</v>
      </c>
      <c r="Q22" s="10">
        <f>STDEV(D12:D19)</f>
        <v>4.3703436831182128E-2</v>
      </c>
      <c r="R22" s="10">
        <f t="shared" ref="R22:T22" si="13">STDEV(E12:E19)</f>
        <v>2.739638680799247</v>
      </c>
      <c r="S22" s="10">
        <f t="shared" si="13"/>
        <v>0.78799570734924973</v>
      </c>
      <c r="T22" s="10">
        <f t="shared" si="13"/>
        <v>1.7656904658659811E-3</v>
      </c>
      <c r="U22" s="75"/>
    </row>
    <row r="23" spans="1:27" x14ac:dyDescent="0.2">
      <c r="A23">
        <v>2006</v>
      </c>
      <c r="B23" t="s">
        <v>12</v>
      </c>
      <c r="C23" t="s">
        <v>29</v>
      </c>
      <c r="D23">
        <v>-1.2799849000000001</v>
      </c>
      <c r="E23" s="34">
        <v>3.8306539000000002</v>
      </c>
      <c r="F23">
        <v>-0.48765849999999999</v>
      </c>
      <c r="G23" s="34">
        <v>0.245445</v>
      </c>
      <c r="H23">
        <v>1.0128360000000001</v>
      </c>
      <c r="I23" s="75"/>
      <c r="J23" s="79"/>
      <c r="K23" s="79">
        <f>-2*LN(H23/L23) +2*M23</f>
        <v>14.368940521072915</v>
      </c>
      <c r="L23" s="75">
        <v>9</v>
      </c>
      <c r="M23" s="75">
        <v>5</v>
      </c>
      <c r="N23" s="75">
        <f>1/EXP(-0.5*K23)</f>
        <v>1318.7904378627829</v>
      </c>
      <c r="O23">
        <f t="shared" ref="O23:O24" si="14">N23/SUM(N$22:N$24)</f>
        <v>5.9549867108327132E-11</v>
      </c>
      <c r="P23" s="1" t="s">
        <v>26</v>
      </c>
      <c r="Q23" s="10">
        <f>SQRT(EXP(Q22^2)-1)</f>
        <v>4.3724313423457166E-2</v>
      </c>
      <c r="R23" s="10">
        <f t="shared" ref="R23:T23" si="15">SQRT(EXP(R22^2)-1)</f>
        <v>42.629008944629277</v>
      </c>
      <c r="S23" s="10">
        <f t="shared" si="15"/>
        <v>0.92772361757378041</v>
      </c>
      <c r="T23" s="105">
        <f t="shared" si="15"/>
        <v>1.7656918420634821E-3</v>
      </c>
      <c r="U23" s="75"/>
    </row>
    <row r="24" spans="1:27" ht="17" thickBot="1" x14ac:dyDescent="0.25">
      <c r="A24" s="42">
        <v>2006</v>
      </c>
      <c r="B24" s="42" t="s">
        <v>12</v>
      </c>
      <c r="C24" s="42" t="s">
        <v>62</v>
      </c>
      <c r="D24" s="42">
        <v>-1.9674247</v>
      </c>
      <c r="E24" s="42">
        <v>2.6078003000000001</v>
      </c>
      <c r="F24" s="42">
        <v>-0.80804980000000004</v>
      </c>
      <c r="G24" s="42"/>
      <c r="H24" s="43">
        <v>2.720882E-12</v>
      </c>
      <c r="I24" s="78"/>
      <c r="J24" s="79"/>
      <c r="K24" s="79">
        <f>-2*LN(H24/L24) +2*M24</f>
        <v>61.457354624290616</v>
      </c>
      <c r="L24" s="75">
        <v>3</v>
      </c>
      <c r="M24" s="75">
        <v>3</v>
      </c>
      <c r="N24" s="75">
        <f>1/EXP(-0.5*K24)</f>
        <v>22145984562933.297</v>
      </c>
      <c r="O24">
        <f t="shared" si="14"/>
        <v>0.99999999988092048</v>
      </c>
      <c r="P24" s="1"/>
      <c r="Q24" s="4"/>
      <c r="R24" s="4"/>
      <c r="S24" s="4"/>
      <c r="T24" s="4"/>
      <c r="U24" s="75"/>
    </row>
    <row r="25" spans="1:27" ht="17" thickTop="1" x14ac:dyDescent="0.2">
      <c r="A25">
        <v>2006</v>
      </c>
      <c r="B25" t="s">
        <v>12</v>
      </c>
      <c r="C25" t="s">
        <v>61</v>
      </c>
      <c r="D25">
        <v>-2.3462713100000001</v>
      </c>
      <c r="E25">
        <v>2.7452334</v>
      </c>
      <c r="F25">
        <v>-0.77924514</v>
      </c>
      <c r="G25" s="4"/>
      <c r="H25" s="2">
        <v>4.6210451000000002E-20</v>
      </c>
      <c r="I25" s="78"/>
      <c r="J25" s="75"/>
      <c r="K25" s="75"/>
      <c r="L25" s="75"/>
      <c r="M25" s="75"/>
      <c r="N25" s="75"/>
      <c r="P25" s="1"/>
      <c r="Q25" s="4"/>
      <c r="R25" s="4"/>
      <c r="S25" s="4"/>
      <c r="T25" s="4"/>
      <c r="U25" s="75"/>
    </row>
    <row r="26" spans="1:27" x14ac:dyDescent="0.2">
      <c r="A26" s="9"/>
      <c r="I26" s="78"/>
      <c r="J26" s="75"/>
      <c r="K26" s="75"/>
      <c r="L26" s="75"/>
      <c r="M26" s="75"/>
      <c r="N26" s="75"/>
      <c r="P26" s="1"/>
      <c r="Q26" s="4"/>
      <c r="R26" s="4"/>
      <c r="S26" s="4"/>
      <c r="T26" s="4"/>
      <c r="U26" s="75"/>
    </row>
    <row r="27" spans="1:27" x14ac:dyDescent="0.2">
      <c r="A27" s="9">
        <v>2006</v>
      </c>
      <c r="B27" t="s">
        <v>13</v>
      </c>
      <c r="C27" t="s">
        <v>7</v>
      </c>
      <c r="D27">
        <v>-3.6767146999999998</v>
      </c>
      <c r="E27">
        <v>2.683926</v>
      </c>
      <c r="F27">
        <v>-1.651721</v>
      </c>
      <c r="G27">
        <v>0.20024249999999999</v>
      </c>
      <c r="H27">
        <v>4.3829710000000001E-2</v>
      </c>
      <c r="I27" s="78">
        <v>0.55378499999999997</v>
      </c>
      <c r="J27" s="75"/>
      <c r="K27" s="79">
        <f>-2*LN(H27/L27) +2*M27</f>
        <v>20.649335916764528</v>
      </c>
      <c r="L27" s="75">
        <v>9</v>
      </c>
      <c r="M27" s="75">
        <v>5</v>
      </c>
      <c r="N27" s="75">
        <f>1/EXP(-0.5*K27)</f>
        <v>30475.182973448616</v>
      </c>
      <c r="O27">
        <f>N27/SUM(N$27:N$29)</f>
        <v>1.2252551889768429E-8</v>
      </c>
      <c r="P27" s="1"/>
      <c r="Q27" s="35"/>
      <c r="U27" s="75"/>
      <c r="V27" s="35"/>
      <c r="W27" s="34"/>
      <c r="X27" s="34"/>
      <c r="Y27" s="34"/>
      <c r="Z27" s="34"/>
      <c r="AA27" s="34"/>
    </row>
    <row r="28" spans="1:27" x14ac:dyDescent="0.2">
      <c r="A28">
        <v>2006</v>
      </c>
      <c r="B28" t="s">
        <v>13</v>
      </c>
      <c r="C28" t="s">
        <v>29</v>
      </c>
      <c r="D28">
        <v>-3.6767146999999998</v>
      </c>
      <c r="E28">
        <v>2.683926</v>
      </c>
      <c r="F28">
        <v>-1.651721</v>
      </c>
      <c r="G28">
        <v>0.20024249999999999</v>
      </c>
      <c r="H28">
        <v>4.3829710000000001E-2</v>
      </c>
      <c r="I28" s="78"/>
      <c r="J28" s="75"/>
      <c r="K28" s="79">
        <f>-2*LN(H28/L28) +2*M28</f>
        <v>20.649335916764528</v>
      </c>
      <c r="L28" s="75">
        <v>9</v>
      </c>
      <c r="M28" s="75">
        <v>5</v>
      </c>
      <c r="N28" s="75">
        <f>1/EXP(-0.5*K28)</f>
        <v>30475.182973448616</v>
      </c>
      <c r="O28">
        <f>N28/SUM(N$27:N$29)</f>
        <v>1.2252551889768429E-8</v>
      </c>
      <c r="Q28" s="53"/>
      <c r="R28" s="53"/>
      <c r="S28" s="53"/>
      <c r="T28" s="53"/>
      <c r="U28" s="108"/>
      <c r="V28" s="35"/>
      <c r="W28" s="34"/>
      <c r="X28" s="34"/>
      <c r="Y28" s="34"/>
      <c r="Z28" s="34"/>
      <c r="AA28" s="34"/>
    </row>
    <row r="29" spans="1:27" ht="17" thickBot="1" x14ac:dyDescent="0.25">
      <c r="A29" s="42">
        <v>2006</v>
      </c>
      <c r="B29" s="42" t="s">
        <v>13</v>
      </c>
      <c r="C29" s="42" t="s">
        <v>62</v>
      </c>
      <c r="D29" s="42">
        <v>-1.6953578</v>
      </c>
      <c r="E29" s="42">
        <v>3.1149396999999999</v>
      </c>
      <c r="F29" s="42">
        <v>-0.78670240000000002</v>
      </c>
      <c r="G29" s="42"/>
      <c r="H29" s="43">
        <v>2.4226179999999998E-11</v>
      </c>
      <c r="I29" s="78"/>
      <c r="J29" s="75"/>
      <c r="K29" s="79">
        <f>-2*LN(H29/L29) +2*M29</f>
        <v>57.084399075991605</v>
      </c>
      <c r="L29" s="75">
        <v>3</v>
      </c>
      <c r="M29" s="75">
        <v>3</v>
      </c>
      <c r="N29" s="75">
        <f>1/EXP(-0.5*K29)</f>
        <v>2487251839520.8423</v>
      </c>
      <c r="O29">
        <f t="shared" ref="O29" si="16">N29/SUM(N$27:N$29)</f>
        <v>0.99999997549489628</v>
      </c>
      <c r="P29" s="35"/>
      <c r="Q29" s="53"/>
      <c r="R29" s="53"/>
      <c r="S29" s="53"/>
      <c r="T29" s="53"/>
      <c r="U29" s="108"/>
      <c r="V29" s="35"/>
      <c r="W29" s="34"/>
      <c r="X29" s="34"/>
      <c r="Y29" s="34"/>
      <c r="Z29" s="34"/>
      <c r="AA29" s="34"/>
    </row>
    <row r="30" spans="1:27" ht="17" thickTop="1" x14ac:dyDescent="0.2">
      <c r="A30">
        <v>2006</v>
      </c>
      <c r="B30" t="s">
        <v>13</v>
      </c>
      <c r="C30" t="s">
        <v>61</v>
      </c>
      <c r="D30">
        <v>-1.8779478999999999</v>
      </c>
      <c r="E30">
        <v>2.69894342</v>
      </c>
      <c r="F30">
        <v>-0.69680987999999999</v>
      </c>
      <c r="H30" s="2">
        <v>1.5704724E-17</v>
      </c>
      <c r="I30" s="78"/>
      <c r="J30" s="75"/>
      <c r="K30" s="75"/>
      <c r="L30" s="75"/>
      <c r="M30" s="75"/>
      <c r="N30" s="75"/>
      <c r="P30" s="35"/>
      <c r="Q30" s="53"/>
      <c r="R30" s="53"/>
      <c r="S30" s="53"/>
      <c r="T30" s="53"/>
      <c r="U30" s="108"/>
      <c r="V30" s="35"/>
      <c r="W30" s="34"/>
      <c r="X30" s="34"/>
      <c r="Y30" s="34"/>
      <c r="Z30" s="34"/>
      <c r="AA30" s="34"/>
    </row>
    <row r="31" spans="1:27" x14ac:dyDescent="0.2">
      <c r="A31" s="9"/>
      <c r="I31" s="78"/>
      <c r="J31" s="75"/>
      <c r="K31" s="75"/>
      <c r="L31" s="75"/>
      <c r="M31" s="75"/>
      <c r="N31" s="75"/>
      <c r="P31" s="35"/>
      <c r="Q31" s="53"/>
      <c r="U31" s="108"/>
    </row>
    <row r="32" spans="1:27" x14ac:dyDescent="0.2">
      <c r="A32" s="9">
        <v>2006</v>
      </c>
      <c r="B32" t="s">
        <v>22</v>
      </c>
      <c r="C32" t="s">
        <v>34</v>
      </c>
      <c r="D32">
        <v>-3.8994390000000001</v>
      </c>
      <c r="E32">
        <v>-2.9030529999999999</v>
      </c>
      <c r="F32">
        <v>4.6854589999999998</v>
      </c>
      <c r="H32">
        <v>8.5191859999999995</v>
      </c>
      <c r="I32" s="78"/>
      <c r="J32" s="75"/>
      <c r="K32" s="79">
        <f>-2*LN(H32/L32) +2*M32</f>
        <v>3.9125829845944327</v>
      </c>
      <c r="L32" s="75">
        <v>3</v>
      </c>
      <c r="M32" s="75">
        <v>3</v>
      </c>
      <c r="N32" s="75">
        <f t="shared" ref="N32:N34" si="17">1/EXP(-0.5*K32)</f>
        <v>7.0730479143856018</v>
      </c>
      <c r="O32">
        <f>N32/SUM(N$32:$N$34)</f>
        <v>0.34465636902290897</v>
      </c>
      <c r="P32" s="35"/>
      <c r="Q32" s="53"/>
      <c r="R32" s="53"/>
      <c r="S32" s="53"/>
      <c r="T32" s="53"/>
      <c r="U32" s="108"/>
    </row>
    <row r="33" spans="1:21" x14ac:dyDescent="0.2">
      <c r="A33" s="9">
        <v>2006</v>
      </c>
      <c r="B33" t="s">
        <v>22</v>
      </c>
      <c r="C33" t="s">
        <v>33</v>
      </c>
      <c r="D33">
        <v>-2.6639020000000002</v>
      </c>
      <c r="E33">
        <v>-2.9613170000000002</v>
      </c>
      <c r="F33">
        <v>4.5274130000000001</v>
      </c>
      <c r="H33">
        <v>9.2871050000000004</v>
      </c>
      <c r="I33" s="78"/>
      <c r="J33" s="75"/>
      <c r="K33" s="79">
        <f>-2*LN(H33/L33) +2*M33</f>
        <v>3.7399708196226165</v>
      </c>
      <c r="L33" s="75">
        <v>3</v>
      </c>
      <c r="M33" s="75">
        <v>3</v>
      </c>
      <c r="N33" s="75">
        <f t="shared" si="17"/>
        <v>6.4882017345085483</v>
      </c>
      <c r="O33">
        <f>N33/SUM(N$32:$N$34)</f>
        <v>0.31615791075806715</v>
      </c>
      <c r="P33" s="35"/>
      <c r="Q33" s="53"/>
      <c r="R33" s="53"/>
      <c r="S33" s="53"/>
      <c r="T33" s="53"/>
      <c r="U33" s="108"/>
    </row>
    <row r="34" spans="1:21" ht="17" thickBot="1" x14ac:dyDescent="0.25">
      <c r="A34" s="41">
        <v>2006</v>
      </c>
      <c r="B34" s="42" t="s">
        <v>22</v>
      </c>
      <c r="C34" s="42" t="s">
        <v>39</v>
      </c>
      <c r="D34" s="42">
        <v>-4.5043110000000004</v>
      </c>
      <c r="E34" s="42">
        <v>-5.5</v>
      </c>
      <c r="F34" s="42">
        <v>5</v>
      </c>
      <c r="G34" s="42"/>
      <c r="H34" s="42">
        <v>8.6565899999999996</v>
      </c>
      <c r="I34" s="78"/>
      <c r="J34" s="75"/>
      <c r="K34" s="79">
        <f>-2*LN(H34/L34) +2*M34</f>
        <v>3.8805828161470362</v>
      </c>
      <c r="L34" s="75">
        <v>3</v>
      </c>
      <c r="M34" s="75">
        <v>3</v>
      </c>
      <c r="N34" s="75">
        <f t="shared" si="17"/>
        <v>6.9607791023443424</v>
      </c>
      <c r="O34">
        <f>N34/SUM(N$32:$N$34)</f>
        <v>0.33918572021902382</v>
      </c>
      <c r="P34" s="35"/>
      <c r="Q34" s="53"/>
      <c r="R34" s="53"/>
      <c r="S34" s="53"/>
      <c r="T34" s="53"/>
      <c r="U34" s="108"/>
    </row>
    <row r="35" spans="1:21" ht="17" thickTop="1" x14ac:dyDescent="0.2">
      <c r="A35" s="9">
        <v>2006</v>
      </c>
      <c r="B35" t="s">
        <v>22</v>
      </c>
      <c r="C35" t="s">
        <v>63</v>
      </c>
      <c r="D35">
        <v>-4.3805547000000002</v>
      </c>
      <c r="E35">
        <v>-2.8810085999999999</v>
      </c>
      <c r="F35">
        <v>3.3322007</v>
      </c>
      <c r="H35">
        <v>2.0834456000000001E-20</v>
      </c>
      <c r="I35" s="75"/>
      <c r="J35" s="75"/>
      <c r="K35" s="79"/>
      <c r="L35" s="75"/>
      <c r="M35" s="75"/>
      <c r="N35" s="75"/>
      <c r="P35" s="35"/>
      <c r="Q35" s="53"/>
      <c r="R35" s="53"/>
      <c r="S35" s="53"/>
      <c r="T35" s="53"/>
      <c r="U35" s="108"/>
    </row>
    <row r="36" spans="1:21" x14ac:dyDescent="0.2">
      <c r="I36" s="75"/>
      <c r="J36" s="75"/>
      <c r="K36" s="79"/>
      <c r="L36" s="75"/>
      <c r="M36" s="75"/>
      <c r="N36" s="75"/>
      <c r="P36" s="35"/>
      <c r="Q36" s="35"/>
      <c r="R36" s="34"/>
      <c r="S36" s="34"/>
      <c r="T36" s="34"/>
      <c r="U36" s="75"/>
    </row>
    <row r="37" spans="1:21" x14ac:dyDescent="0.2">
      <c r="A37">
        <v>2006</v>
      </c>
      <c r="B37" t="s">
        <v>23</v>
      </c>
      <c r="C37" t="s">
        <v>34</v>
      </c>
      <c r="D37">
        <v>-4.2895029999999998</v>
      </c>
      <c r="E37">
        <v>-3.3568769999999999</v>
      </c>
      <c r="F37">
        <v>4.6387790000000004</v>
      </c>
      <c r="H37">
        <v>8.5185169999999992</v>
      </c>
      <c r="I37" s="75"/>
      <c r="J37" s="75"/>
      <c r="K37" s="79">
        <f>-2*LN(H37/L37) +2*M37</f>
        <v>3.9127400480202579</v>
      </c>
      <c r="L37" s="75">
        <v>3</v>
      </c>
      <c r="M37" s="75">
        <v>3</v>
      </c>
      <c r="N37" s="75">
        <f t="shared" ref="N37:N39" si="18">1/EXP(-0.5*K37)</f>
        <v>7.0736033947649588</v>
      </c>
      <c r="O37">
        <f>N37/SUM(N$37:$N$39)</f>
        <v>0.33684594790980688</v>
      </c>
      <c r="P37" s="35"/>
      <c r="Q37" s="34"/>
      <c r="R37" s="34"/>
      <c r="S37" s="34"/>
      <c r="T37" s="75"/>
      <c r="U37" s="75"/>
    </row>
    <row r="38" spans="1:21" x14ac:dyDescent="0.2">
      <c r="A38" s="9">
        <v>2006</v>
      </c>
      <c r="B38" t="s">
        <v>23</v>
      </c>
      <c r="C38" t="s">
        <v>33</v>
      </c>
      <c r="D38">
        <v>-6.1373040000000003</v>
      </c>
      <c r="E38">
        <v>-5.3565240000000003</v>
      </c>
      <c r="F38">
        <v>4.9579899999999997</v>
      </c>
      <c r="H38">
        <v>8.6974909999999994</v>
      </c>
      <c r="I38" s="75"/>
      <c r="J38" s="75"/>
      <c r="K38" s="79">
        <f>-2*LN(H38/L38) +2*M38</f>
        <v>3.8711553908095886</v>
      </c>
      <c r="L38" s="75">
        <v>3</v>
      </c>
      <c r="M38" s="75">
        <v>3</v>
      </c>
      <c r="N38" s="75">
        <f t="shared" si="18"/>
        <v>6.9280451994216499</v>
      </c>
      <c r="O38">
        <f>N38/SUM(N$37:$N$39)</f>
        <v>0.32991444701130523</v>
      </c>
      <c r="T38" s="75"/>
      <c r="U38" s="75"/>
    </row>
    <row r="39" spans="1:21" ht="17" thickBot="1" x14ac:dyDescent="0.25">
      <c r="A39" s="41">
        <v>2006</v>
      </c>
      <c r="B39" s="42" t="s">
        <v>23</v>
      </c>
      <c r="C39" s="42" t="s">
        <v>39</v>
      </c>
      <c r="D39" s="42">
        <v>-4.2810670000000002</v>
      </c>
      <c r="E39" s="42">
        <v>-4.816789</v>
      </c>
      <c r="F39" s="42">
        <v>4.2174649999999998</v>
      </c>
      <c r="G39" s="42"/>
      <c r="H39" s="42">
        <v>8.6107049999999994</v>
      </c>
      <c r="I39" s="75"/>
      <c r="J39" s="75"/>
      <c r="K39" s="79">
        <f>-2*LN(H39/L39) +2*M39</f>
        <v>3.8912121840949583</v>
      </c>
      <c r="L39" s="75">
        <v>3</v>
      </c>
      <c r="M39" s="75">
        <v>3</v>
      </c>
      <c r="N39" s="75">
        <f t="shared" si="18"/>
        <v>6.9978719244896928</v>
      </c>
      <c r="O39">
        <f>N39/SUM(N$37:$N$39)</f>
        <v>0.33323960507888783</v>
      </c>
      <c r="T39" s="75"/>
      <c r="U39" s="75"/>
    </row>
    <row r="40" spans="1:21" ht="17" thickTop="1" x14ac:dyDescent="0.2">
      <c r="A40" s="9">
        <v>2006</v>
      </c>
      <c r="B40" t="s">
        <v>23</v>
      </c>
      <c r="C40" t="s">
        <v>63</v>
      </c>
      <c r="D40">
        <v>-4.5638901000000001</v>
      </c>
      <c r="E40">
        <v>-3.085181</v>
      </c>
      <c r="F40">
        <v>3.1104428</v>
      </c>
      <c r="H40">
        <v>5.5229569999999997E-22</v>
      </c>
      <c r="I40" s="75"/>
      <c r="J40" s="75"/>
      <c r="K40" s="79"/>
      <c r="L40" s="75"/>
      <c r="M40" s="75"/>
      <c r="N40" s="75"/>
      <c r="T40" s="75"/>
      <c r="U40" s="75"/>
    </row>
    <row r="41" spans="1:21" x14ac:dyDescent="0.2">
      <c r="I41" s="75"/>
      <c r="J41" s="75"/>
      <c r="K41" s="79"/>
      <c r="L41" s="75"/>
      <c r="M41" s="75"/>
      <c r="N41" s="75"/>
      <c r="T41" s="75"/>
      <c r="U41" s="75"/>
    </row>
    <row r="42" spans="1:21" x14ac:dyDescent="0.2">
      <c r="A42">
        <v>2006</v>
      </c>
      <c r="B42" t="s">
        <v>32</v>
      </c>
      <c r="C42" t="s">
        <v>34</v>
      </c>
      <c r="D42">
        <v>-1.209916</v>
      </c>
      <c r="E42">
        <v>-1.6581360000000001</v>
      </c>
      <c r="F42">
        <v>4.1050060000000004</v>
      </c>
      <c r="H42">
        <v>8.5189900000000005</v>
      </c>
      <c r="I42" s="75"/>
      <c r="J42" s="75"/>
      <c r="K42" s="79">
        <f>-2*LN(H42/L42) +2*M42</f>
        <v>3.9126289989095815</v>
      </c>
      <c r="L42" s="75">
        <v>3</v>
      </c>
      <c r="M42" s="75">
        <v>3</v>
      </c>
      <c r="N42" s="75">
        <f>1/EXP(-0.5*K42)</f>
        <v>7.0732106469854994</v>
      </c>
      <c r="O42">
        <f>N42/SUM(N$42:N$44)</f>
        <v>0.38190064110145788</v>
      </c>
      <c r="T42" s="79"/>
      <c r="U42" s="75"/>
    </row>
    <row r="43" spans="1:21" x14ac:dyDescent="0.2">
      <c r="A43">
        <v>2006</v>
      </c>
      <c r="B43" t="s">
        <v>32</v>
      </c>
      <c r="C43" t="s">
        <v>33</v>
      </c>
      <c r="D43">
        <v>-4.9705919999999999</v>
      </c>
      <c r="E43">
        <v>-4.9996679999999998</v>
      </c>
      <c r="F43">
        <v>4.929602</v>
      </c>
      <c r="H43">
        <v>11.16569</v>
      </c>
      <c r="I43" s="75"/>
      <c r="J43" s="75"/>
      <c r="K43" s="79">
        <f>-2*LN(H43/L43) +2*M43</f>
        <v>3.3715332100336992</v>
      </c>
      <c r="L43" s="75">
        <v>3</v>
      </c>
      <c r="M43" s="75">
        <v>3</v>
      </c>
      <c r="N43" s="75">
        <f t="shared" ref="N43:N44" si="19">1/EXP(-0.5*K43)</f>
        <v>5.3965863972188917</v>
      </c>
      <c r="O43">
        <f>N43/SUM(N$42:N$44)</f>
        <v>0.2913754315709024</v>
      </c>
      <c r="T43" s="75"/>
      <c r="U43" s="75"/>
    </row>
    <row r="44" spans="1:21" ht="17" thickBot="1" x14ac:dyDescent="0.25">
      <c r="A44" s="42">
        <v>2006</v>
      </c>
      <c r="B44" s="42" t="s">
        <v>32</v>
      </c>
      <c r="C44" s="42" t="s">
        <v>39</v>
      </c>
      <c r="D44" s="42">
        <v>-3.2344400000000002</v>
      </c>
      <c r="E44" s="42">
        <v>-3.7084510000000002</v>
      </c>
      <c r="F44" s="42">
        <v>4.6793889999999996</v>
      </c>
      <c r="G44" s="42"/>
      <c r="H44" s="42">
        <v>9.9576659999999997</v>
      </c>
      <c r="K44" s="4">
        <f>-2*LN(H44/L44) +2*M44</f>
        <v>3.6005391637645747</v>
      </c>
      <c r="L44">
        <v>3</v>
      </c>
      <c r="M44">
        <v>3</v>
      </c>
      <c r="N44">
        <f t="shared" si="19"/>
        <v>6.0512785596105561</v>
      </c>
      <c r="O44">
        <f>N44/SUM(N$42:N$44)</f>
        <v>0.32672392732763977</v>
      </c>
      <c r="Q44" t="s">
        <v>0</v>
      </c>
      <c r="R44" t="s">
        <v>1</v>
      </c>
      <c r="S44" t="s">
        <v>47</v>
      </c>
      <c r="T44" s="75"/>
      <c r="U44" s="75"/>
    </row>
    <row r="45" spans="1:21" ht="17" thickTop="1" x14ac:dyDescent="0.2">
      <c r="A45">
        <v>2006</v>
      </c>
      <c r="B45" t="s">
        <v>32</v>
      </c>
      <c r="C45" t="s">
        <v>61</v>
      </c>
      <c r="D45">
        <v>-1.6948889</v>
      </c>
      <c r="E45">
        <v>-1.5748894</v>
      </c>
      <c r="F45">
        <v>1.2085809000000001</v>
      </c>
      <c r="H45">
        <v>7.3345371999999999E-19</v>
      </c>
      <c r="Q45" s="80">
        <f>$O22*D22+$O23*D23+$O24*D24</f>
        <v>-1.9674246999173777</v>
      </c>
      <c r="R45" s="21">
        <f>$O22*E22+$O23*E23+$O24*E24</f>
        <v>2.6078003000218133</v>
      </c>
      <c r="S45" s="81">
        <f>$O22*F22+$O23*F23+$O24*F24</f>
        <v>-0.80804979996008153</v>
      </c>
      <c r="T45" s="75"/>
      <c r="U45" s="75"/>
    </row>
    <row r="46" spans="1:21" x14ac:dyDescent="0.2">
      <c r="A46" s="9"/>
      <c r="D46" s="4"/>
      <c r="E46" s="4"/>
      <c r="F46" s="4"/>
      <c r="G46" s="4"/>
      <c r="Q46" s="22" t="s">
        <v>35</v>
      </c>
      <c r="R46" s="82"/>
      <c r="S46" s="83"/>
      <c r="T46" s="75"/>
      <c r="U46" s="75"/>
    </row>
    <row r="47" spans="1:21" ht="17" thickBot="1" x14ac:dyDescent="0.25">
      <c r="A47" s="9">
        <v>2006</v>
      </c>
      <c r="C47" t="s">
        <v>82</v>
      </c>
      <c r="G47" s="4"/>
      <c r="Q47" s="22">
        <f>$O27*D27+$O28*D28+$O29*D29</f>
        <v>-1.6953578485533565</v>
      </c>
      <c r="R47" s="82">
        <f>$O27*E27+$O28*E28+$O29*E29</f>
        <v>3.1149396894379646</v>
      </c>
      <c r="S47" s="83">
        <f>$O27*F27+$O28*F28+$O29*F29</f>
        <v>-0.78670242119737066</v>
      </c>
      <c r="T47" s="79"/>
      <c r="U47" s="75"/>
    </row>
    <row r="48" spans="1:21" x14ac:dyDescent="0.2">
      <c r="A48" s="9">
        <v>2006</v>
      </c>
      <c r="C48" s="27" t="s">
        <v>21</v>
      </c>
      <c r="D48" s="28">
        <v>-1.9674246999173777</v>
      </c>
      <c r="E48" s="28">
        <v>2.6078003000218133</v>
      </c>
      <c r="F48" s="28">
        <v>-0.80804979996008153</v>
      </c>
      <c r="G48" s="18"/>
      <c r="H48" s="30">
        <f t="shared" ref="H48:J52" si="20">EXP(D48)</f>
        <v>0.13981646231644773</v>
      </c>
      <c r="I48" s="30">
        <f t="shared" si="20"/>
        <v>13.569169896585791</v>
      </c>
      <c r="J48" s="89">
        <f t="shared" si="20"/>
        <v>0.44572647495158235</v>
      </c>
      <c r="Q48" s="22" t="s">
        <v>44</v>
      </c>
      <c r="R48" s="82"/>
      <c r="S48" s="83"/>
      <c r="T48" s="75"/>
      <c r="U48" s="75"/>
    </row>
    <row r="49" spans="1:21" x14ac:dyDescent="0.2">
      <c r="A49" s="9">
        <v>2006</v>
      </c>
      <c r="C49" s="19" t="s">
        <v>22</v>
      </c>
      <c r="D49" s="90">
        <v>-3.7139781483760315</v>
      </c>
      <c r="E49" s="90">
        <v>-3.8023209630780412</v>
      </c>
      <c r="F49" s="90">
        <v>4.7421793224597417</v>
      </c>
      <c r="G49" s="91"/>
      <c r="H49" s="92">
        <f t="shared" si="20"/>
        <v>2.4380341482153144E-2</v>
      </c>
      <c r="I49" s="92">
        <f t="shared" si="20"/>
        <v>2.2318910328286777E-2</v>
      </c>
      <c r="J49" s="93">
        <f t="shared" si="20"/>
        <v>114.6838626531131</v>
      </c>
      <c r="Q49" s="22">
        <f>$O32*D32+$O33*D33+$O34*D34</f>
        <v>-3.7139781483760315</v>
      </c>
      <c r="R49" s="82">
        <f>$O32*E32+$O33*E33+$O34*E34</f>
        <v>-3.8023209630780412</v>
      </c>
      <c r="S49" s="83">
        <f>$O32*F32+$O33*F33+$O34*F34</f>
        <v>4.7421793224597417</v>
      </c>
      <c r="T49" s="75"/>
      <c r="U49" s="75"/>
    </row>
    <row r="50" spans="1:21" x14ac:dyDescent="0.2">
      <c r="A50" s="9">
        <v>2006</v>
      </c>
      <c r="C50" s="19" t="s">
        <v>23</v>
      </c>
      <c r="D50" s="94">
        <v>-4.8963080357934912</v>
      </c>
      <c r="E50" s="94">
        <v>-4.5030899325527445</v>
      </c>
      <c r="F50" s="94">
        <v>4.6036928095707186</v>
      </c>
      <c r="G50" s="75"/>
      <c r="H50" s="92">
        <f t="shared" si="20"/>
        <v>7.4741264022937567E-3</v>
      </c>
      <c r="I50" s="92">
        <f t="shared" si="20"/>
        <v>1.107472346621996E-2</v>
      </c>
      <c r="J50" s="93">
        <f t="shared" si="20"/>
        <v>99.852371436593458</v>
      </c>
      <c r="Q50" s="22" t="s">
        <v>45</v>
      </c>
      <c r="R50" s="85"/>
      <c r="S50" s="86"/>
      <c r="T50" s="75"/>
      <c r="U50" s="75"/>
    </row>
    <row r="51" spans="1:21" x14ac:dyDescent="0.2">
      <c r="A51" s="9">
        <v>2006</v>
      </c>
      <c r="C51" s="19" t="s">
        <v>24</v>
      </c>
      <c r="D51" s="90">
        <v>-2.9671450247473974</v>
      </c>
      <c r="E51" s="90">
        <v>-3.3016632976667504</v>
      </c>
      <c r="F51" s="90">
        <v>4.5329376849218717</v>
      </c>
      <c r="G51" s="75"/>
      <c r="H51" s="92">
        <f t="shared" si="20"/>
        <v>5.1449989296069455E-2</v>
      </c>
      <c r="I51" s="92">
        <f t="shared" si="20"/>
        <v>3.6821870706415641E-2</v>
      </c>
      <c r="J51" s="93">
        <f t="shared" si="20"/>
        <v>93.031457153456614</v>
      </c>
      <c r="Q51" s="22">
        <f>$O37*D37+ $O38*D38+$O39*D39</f>
        <v>-4.8963080357934912</v>
      </c>
      <c r="R51" s="82">
        <f t="shared" ref="R51:S51" si="21">$O37*E37+ $O38*E38+$O39*E39</f>
        <v>-4.5030899325527445</v>
      </c>
      <c r="S51" s="83">
        <f t="shared" si="21"/>
        <v>4.6036928095707186</v>
      </c>
      <c r="T51" s="75"/>
      <c r="U51" s="75"/>
    </row>
    <row r="52" spans="1:21" x14ac:dyDescent="0.2">
      <c r="A52" s="9">
        <v>2006</v>
      </c>
      <c r="C52" s="19" t="s">
        <v>25</v>
      </c>
      <c r="D52" s="90">
        <v>-1.6953578485533565</v>
      </c>
      <c r="E52" s="90">
        <v>3.1149396894379646</v>
      </c>
      <c r="F52" s="90">
        <v>-0.78670242119737066</v>
      </c>
      <c r="G52" s="75"/>
      <c r="H52" s="92">
        <f t="shared" si="20"/>
        <v>0.18353354006326439</v>
      </c>
      <c r="I52" s="92">
        <f t="shared" si="20"/>
        <v>22.532071390625756</v>
      </c>
      <c r="J52" s="93">
        <f t="shared" si="20"/>
        <v>0.4553438545335674</v>
      </c>
      <c r="Q52" s="22" t="s">
        <v>46</v>
      </c>
      <c r="R52" s="85"/>
      <c r="S52" s="86"/>
      <c r="T52" s="75"/>
      <c r="U52" s="75"/>
    </row>
    <row r="53" spans="1:21" ht="17" thickBot="1" x14ac:dyDescent="0.25">
      <c r="A53" s="75">
        <v>2006</v>
      </c>
      <c r="B53" s="75"/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-2.9671450247473974</v>
      </c>
      <c r="R53" s="23">
        <f>$O42*E42+$O43*E43+$O44*E44</f>
        <v>-3.3016632976667504</v>
      </c>
      <c r="S53" s="88">
        <f>$O42*F42+$O43*F43+$O44*F44</f>
        <v>4.5329376849218717</v>
      </c>
      <c r="T53" s="79"/>
      <c r="U53" s="75"/>
    </row>
    <row r="54" spans="1:21" x14ac:dyDescent="0.2">
      <c r="A54" s="75">
        <v>2006</v>
      </c>
      <c r="B54" s="75"/>
      <c r="C54" s="19" t="s">
        <v>4</v>
      </c>
      <c r="D54" s="90">
        <f>AVERAGE(D48:D52)</f>
        <v>-3.048042751477531</v>
      </c>
      <c r="E54" s="90">
        <f t="shared" ref="E54:F54" si="22">AVERAGE(E48:E52)</f>
        <v>-1.176866840767552</v>
      </c>
      <c r="F54" s="90">
        <f t="shared" si="22"/>
        <v>2.4568115191589759</v>
      </c>
      <c r="G54" s="75" t="s">
        <v>40</v>
      </c>
      <c r="H54" s="92">
        <f>AVERAGE(H48:H52)</f>
        <v>8.1330891912045705E-2</v>
      </c>
      <c r="I54" s="92">
        <f t="shared" ref="I54:J54" si="23">AVERAGE(I48:I52)</f>
        <v>7.2342913583424933</v>
      </c>
      <c r="J54" s="93">
        <f t="shared" si="23"/>
        <v>61.693752314529661</v>
      </c>
      <c r="T54" s="75"/>
      <c r="U54" s="75"/>
    </row>
    <row r="55" spans="1:21" x14ac:dyDescent="0.2">
      <c r="A55" s="75">
        <v>2006</v>
      </c>
      <c r="B55" s="75"/>
      <c r="C55" s="19" t="s">
        <v>5</v>
      </c>
      <c r="D55" s="90">
        <f>STDEV(D48:D52)</f>
        <v>1.3099227817124048</v>
      </c>
      <c r="E55" s="90">
        <f t="shared" ref="E55:F55" si="24">STDEV(E48:E52)</f>
        <v>3.7153343741586378</v>
      </c>
      <c r="F55" s="90">
        <f t="shared" si="24"/>
        <v>2.9716160267611498</v>
      </c>
      <c r="G55" s="75" t="s">
        <v>41</v>
      </c>
      <c r="H55" s="92">
        <f>STDEV(H48:H52)</f>
        <v>7.657838889273158E-2</v>
      </c>
      <c r="I55" s="92">
        <f t="shared" ref="I55:J55" si="25">STDEV(I48:I52)</f>
        <v>10.369953377199218</v>
      </c>
      <c r="J55" s="93">
        <f t="shared" si="25"/>
        <v>56.45251786131562</v>
      </c>
      <c r="T55" s="75"/>
      <c r="U55" s="75"/>
    </row>
    <row r="56" spans="1:21" ht="17" thickBot="1" x14ac:dyDescent="0.25">
      <c r="A56" s="75">
        <v>2006</v>
      </c>
      <c r="B56" s="75"/>
      <c r="C56" s="20" t="s">
        <v>26</v>
      </c>
      <c r="D56" s="17">
        <f>SQRT(EXP(D55^2)-1)</f>
        <v>2.135805690250963</v>
      </c>
      <c r="E56" s="71">
        <f t="shared" ref="E56:F56" si="26">SQRT(EXP(E55^2)-1)</f>
        <v>994.11634785894762</v>
      </c>
      <c r="F56" s="17">
        <f t="shared" si="26"/>
        <v>82.696542836040877</v>
      </c>
      <c r="G56" s="13" t="s">
        <v>26</v>
      </c>
      <c r="H56" s="33">
        <f>H55/H54</f>
        <v>0.94156583178193032</v>
      </c>
      <c r="I56" s="33">
        <f t="shared" ref="I56:J56" si="27">I55/I54</f>
        <v>1.4334442536988394</v>
      </c>
      <c r="J56" s="98">
        <f t="shared" si="27"/>
        <v>0.91504432367003774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7" spans="1:21" x14ac:dyDescent="0.2">
      <c r="A57" s="75"/>
      <c r="B57" s="75"/>
    </row>
    <row r="58" spans="1:21" ht="17" thickBot="1" x14ac:dyDescent="0.25">
      <c r="A58" s="75">
        <v>2006</v>
      </c>
      <c r="B58" s="75"/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1" x14ac:dyDescent="0.2">
      <c r="A59" s="75">
        <v>2006</v>
      </c>
      <c r="B59" s="75"/>
      <c r="C59" s="27" t="s">
        <v>21</v>
      </c>
      <c r="D59" s="28">
        <v>-2.3462713100000001</v>
      </c>
      <c r="E59" s="28">
        <v>2.7452334</v>
      </c>
      <c r="F59" s="28">
        <v>-0.77924514</v>
      </c>
      <c r="G59" s="101">
        <f>H25</f>
        <v>4.6210451000000002E-20</v>
      </c>
      <c r="H59" s="30">
        <f t="shared" ref="H59:J63" si="28">EXP(D59)</f>
        <v>9.5725428046664618E-2</v>
      </c>
      <c r="I59" s="30">
        <f t="shared" si="28"/>
        <v>15.568247137054859</v>
      </c>
      <c r="J59" s="89">
        <f t="shared" si="28"/>
        <v>0.4587521743027802</v>
      </c>
      <c r="N59" s="63">
        <v>14.574</v>
      </c>
      <c r="O59" s="55">
        <v>1746.52</v>
      </c>
      <c r="P59">
        <v>2.3900000000000001E-2</v>
      </c>
      <c r="Q59" s="38">
        <f>(O59/701.7-P59*24)*701.7</f>
        <v>1344.0248800000002</v>
      </c>
    </row>
    <row r="60" spans="1:21" x14ac:dyDescent="0.2">
      <c r="A60" s="75">
        <v>2006</v>
      </c>
      <c r="B60" s="75"/>
      <c r="C60" s="19" t="s">
        <v>22</v>
      </c>
      <c r="D60" s="90">
        <v>-4.3805547000000002</v>
      </c>
      <c r="E60" s="90">
        <v>-2.8810085999999999</v>
      </c>
      <c r="F60" s="90">
        <v>3.3322007</v>
      </c>
      <c r="G60" s="102">
        <f>H35</f>
        <v>2.0834456000000001E-20</v>
      </c>
      <c r="H60" s="92">
        <f t="shared" si="28"/>
        <v>1.2518412731267909E-2</v>
      </c>
      <c r="I60" s="92">
        <f t="shared" si="28"/>
        <v>5.6078173854958627E-2</v>
      </c>
      <c r="J60" s="93">
        <f t="shared" si="28"/>
        <v>27.999893315297534</v>
      </c>
      <c r="N60" s="25">
        <v>15.968</v>
      </c>
      <c r="O60" s="56">
        <v>586.58600000000001</v>
      </c>
      <c r="P60">
        <v>1.7409999999999998E-2</v>
      </c>
      <c r="Q60" s="39">
        <f t="shared" ref="Q60:Q63" si="29">(O60/701.7-P60*24)*701.7</f>
        <v>293.38767200000001</v>
      </c>
    </row>
    <row r="61" spans="1:21" x14ac:dyDescent="0.2">
      <c r="A61" s="75">
        <v>2006</v>
      </c>
      <c r="B61" s="75"/>
      <c r="C61" s="19" t="s">
        <v>23</v>
      </c>
      <c r="D61" s="94">
        <v>-4.5638901000000001</v>
      </c>
      <c r="E61" s="94">
        <v>-3.085181</v>
      </c>
      <c r="F61" s="94">
        <v>3.1104428</v>
      </c>
      <c r="G61" s="100">
        <f>H40</f>
        <v>5.5229569999999997E-22</v>
      </c>
      <c r="H61" s="92">
        <f t="shared" si="28"/>
        <v>1.0421439545914126E-2</v>
      </c>
      <c r="I61" s="92">
        <f t="shared" si="28"/>
        <v>4.5721757513117939E-2</v>
      </c>
      <c r="J61" s="93">
        <f t="shared" si="28"/>
        <v>22.430974637599178</v>
      </c>
      <c r="N61" s="25">
        <v>16.027999999999999</v>
      </c>
      <c r="O61" s="56">
        <v>567.31399999999996</v>
      </c>
      <c r="P61">
        <v>1.9210000000000001E-2</v>
      </c>
      <c r="Q61" s="39">
        <f t="shared" si="29"/>
        <v>243.80223199999995</v>
      </c>
    </row>
    <row r="62" spans="1:21" x14ac:dyDescent="0.2">
      <c r="A62" s="75">
        <v>2006</v>
      </c>
      <c r="B62" s="75"/>
      <c r="C62" s="19" t="s">
        <v>24</v>
      </c>
      <c r="D62" s="90">
        <v>-1.6948889</v>
      </c>
      <c r="E62" s="90">
        <v>-1.5748894</v>
      </c>
      <c r="F62" s="90">
        <v>1.2085809000000001</v>
      </c>
      <c r="G62" s="100">
        <f>H45</f>
        <v>7.3345371999999999E-19</v>
      </c>
      <c r="H62" s="92">
        <f t="shared" si="28"/>
        <v>0.18361962803520673</v>
      </c>
      <c r="I62" s="92">
        <f t="shared" si="28"/>
        <v>0.2070304489826213</v>
      </c>
      <c r="J62" s="93">
        <f t="shared" si="28"/>
        <v>3.3487290975806987</v>
      </c>
      <c r="N62" s="25">
        <v>14.858000000000001</v>
      </c>
      <c r="O62" s="56">
        <v>3023.4720000000002</v>
      </c>
      <c r="P62">
        <v>2.1139999999999999E-2</v>
      </c>
      <c r="Q62" s="39">
        <f t="shared" si="29"/>
        <v>2667.457488</v>
      </c>
    </row>
    <row r="63" spans="1:21" ht="17" thickBot="1" x14ac:dyDescent="0.25">
      <c r="A63" s="75">
        <v>2006</v>
      </c>
      <c r="B63" s="75"/>
      <c r="C63" s="19" t="s">
        <v>25</v>
      </c>
      <c r="D63" s="90">
        <v>-1.8779478999999999</v>
      </c>
      <c r="E63" s="90">
        <v>2.69894342</v>
      </c>
      <c r="F63" s="90">
        <v>-0.69680987999999999</v>
      </c>
      <c r="G63" s="100">
        <f>H30</f>
        <v>1.5704724E-17</v>
      </c>
      <c r="H63" s="92">
        <f t="shared" si="28"/>
        <v>0.15290355741998812</v>
      </c>
      <c r="I63" s="92">
        <f t="shared" si="28"/>
        <v>14.86401840058087</v>
      </c>
      <c r="J63" s="93">
        <f t="shared" si="28"/>
        <v>0.49817200003081158</v>
      </c>
      <c r="N63" s="26">
        <v>13.834</v>
      </c>
      <c r="O63" s="57">
        <v>2389.0479999999998</v>
      </c>
      <c r="P63">
        <v>1.976E-2</v>
      </c>
      <c r="Q63" s="40">
        <f t="shared" si="29"/>
        <v>2056.2737919999995</v>
      </c>
    </row>
    <row r="64" spans="1:21" x14ac:dyDescent="0.2">
      <c r="A64" s="75">
        <v>2006</v>
      </c>
      <c r="B64" s="75"/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15.0524</v>
      </c>
      <c r="O64" s="59">
        <f>AVERAGE(O59:O63)</f>
        <v>1662.5879999999997</v>
      </c>
      <c r="Q64" s="59">
        <f>AVERAGE(Q59:Q63)</f>
        <v>1320.9892127999999</v>
      </c>
    </row>
    <row r="65" spans="1:17" x14ac:dyDescent="0.2">
      <c r="A65" s="75">
        <v>2006</v>
      </c>
      <c r="B65" s="75"/>
      <c r="C65" s="19" t="s">
        <v>4</v>
      </c>
      <c r="D65" s="90">
        <f>AVERAGE(D59:D63)</f>
        <v>-2.9727105820000004</v>
      </c>
      <c r="E65" s="90">
        <f t="shared" ref="E65:F65" si="30">AVERAGE(E59:E63)</f>
        <v>-0.41938043599999997</v>
      </c>
      <c r="F65" s="90">
        <f t="shared" si="30"/>
        <v>1.2350338760000001</v>
      </c>
      <c r="G65" s="100">
        <f>GEOMEAN(G59:G63)</f>
        <v>9.0660771748260238E-20</v>
      </c>
      <c r="H65" s="92">
        <f>AVERAGE(H59:H63)</f>
        <v>9.1037693155808314E-2</v>
      </c>
      <c r="I65" s="92">
        <f t="shared" ref="I65:J65" si="31">AVERAGE(I59:I63)</f>
        <v>6.1482191835972859</v>
      </c>
      <c r="J65" s="93">
        <f t="shared" si="31"/>
        <v>10.947304244962201</v>
      </c>
      <c r="M65" t="s">
        <v>41</v>
      </c>
      <c r="N65" s="59">
        <f>STDEV(N59:N63)</f>
        <v>0.94091381114318839</v>
      </c>
      <c r="O65" s="59">
        <f>STDEV(O59:O63)</f>
        <v>1089.0591596373454</v>
      </c>
      <c r="Q65" s="59">
        <f>STDEV(Q59:Q63)</f>
        <v>1068.9302583368435</v>
      </c>
    </row>
    <row r="66" spans="1:17" x14ac:dyDescent="0.2">
      <c r="A66" s="75">
        <v>2006</v>
      </c>
      <c r="B66" s="75"/>
      <c r="C66" s="19" t="s">
        <v>5</v>
      </c>
      <c r="D66" s="90">
        <f>STDEV(D59:D63)</f>
        <v>1.3908304229383019</v>
      </c>
      <c r="E66" s="90">
        <f t="shared" ref="E66:F66" si="32">STDEV(E59:E63)</f>
        <v>2.9257491020508928</v>
      </c>
      <c r="F66" s="90">
        <f t="shared" si="32"/>
        <v>1.9814961097450112</v>
      </c>
      <c r="G66" s="75" t="s">
        <v>41</v>
      </c>
      <c r="H66" s="92">
        <f>STDEV(H59:H63)</f>
        <v>7.9191275450734525E-2</v>
      </c>
      <c r="I66" s="92">
        <f t="shared" ref="I66:J66" si="33">STDEV(I59:I63)</f>
        <v>8.2818244235940277</v>
      </c>
      <c r="J66" s="93">
        <f t="shared" si="33"/>
        <v>13.224956646146802</v>
      </c>
      <c r="M66" t="s">
        <v>69</v>
      </c>
      <c r="N66" s="58">
        <f>N65/N64</f>
        <v>6.2509221861177508E-2</v>
      </c>
      <c r="O66" s="58">
        <f>O65/O64</f>
        <v>0.65503850601432556</v>
      </c>
      <c r="Q66" s="58">
        <f>Q65/Q64</f>
        <v>0.80918924089555111</v>
      </c>
    </row>
    <row r="67" spans="1:17" ht="17" thickBot="1" x14ac:dyDescent="0.25">
      <c r="A67" s="75">
        <v>2006</v>
      </c>
      <c r="B67" s="75"/>
      <c r="C67" s="20" t="s">
        <v>26</v>
      </c>
      <c r="D67" s="17">
        <f>SQRT(EXP(D66^2)-1)</f>
        <v>2.4330957627424343</v>
      </c>
      <c r="E67" s="17">
        <f t="shared" ref="E67:F67" si="34">SQRT(EXP(E66^2)-1)</f>
        <v>72.233800404414779</v>
      </c>
      <c r="F67" s="17">
        <f t="shared" si="34"/>
        <v>7.0512644850254498</v>
      </c>
      <c r="G67" s="13" t="s">
        <v>26</v>
      </c>
      <c r="H67" s="33">
        <f>H66/H65</f>
        <v>0.86987348542763498</v>
      </c>
      <c r="I67" s="33">
        <f t="shared" ref="I67:J67" si="35">I66/I65</f>
        <v>1.3470281680407468</v>
      </c>
      <c r="J67" s="98">
        <f t="shared" si="35"/>
        <v>1.2080560063207111</v>
      </c>
    </row>
    <row r="68" spans="1:17" ht="17" thickBot="1" x14ac:dyDescent="0.25">
      <c r="A68" s="75"/>
      <c r="B68" s="75"/>
    </row>
    <row r="69" spans="1:17" x14ac:dyDescent="0.2">
      <c r="N69" s="6">
        <f>LN(N59)</f>
        <v>2.6792391192480904</v>
      </c>
      <c r="O69" s="60">
        <f>LN(O59)</f>
        <v>7.4653805156556965</v>
      </c>
    </row>
    <row r="70" spans="1:17" x14ac:dyDescent="0.2">
      <c r="A70" s="50"/>
      <c r="B70" s="50"/>
      <c r="N70" s="9">
        <f t="shared" ref="N70:O73" si="36">LN(N60)</f>
        <v>2.7705867195691081</v>
      </c>
      <c r="O70" s="8">
        <f t="shared" si="36"/>
        <v>6.3743192899100958</v>
      </c>
    </row>
    <row r="71" spans="1:17" x14ac:dyDescent="0.2">
      <c r="A71" s="50" t="s">
        <v>70</v>
      </c>
      <c r="B71" s="50"/>
      <c r="N71" s="9">
        <f t="shared" si="36"/>
        <v>2.7743371927738982</v>
      </c>
      <c r="O71" s="8">
        <f t="shared" si="36"/>
        <v>6.3409129423287398</v>
      </c>
    </row>
    <row r="72" spans="1:17" x14ac:dyDescent="0.2">
      <c r="A72" s="50" t="s">
        <v>71</v>
      </c>
      <c r="B72" s="50"/>
      <c r="N72" s="9">
        <f t="shared" si="36"/>
        <v>2.6985384407296147</v>
      </c>
      <c r="O72" s="8">
        <f t="shared" si="36"/>
        <v>8.0141611188799118</v>
      </c>
    </row>
    <row r="73" spans="1:17" ht="17" thickBot="1" x14ac:dyDescent="0.25">
      <c r="A73" s="50"/>
      <c r="B73" s="50"/>
      <c r="N73" s="12">
        <f t="shared" si="36"/>
        <v>2.6271293301783931</v>
      </c>
      <c r="O73" s="14">
        <f t="shared" si="36"/>
        <v>7.7786502392127064</v>
      </c>
    </row>
    <row r="74" spans="1:17" x14ac:dyDescent="0.2">
      <c r="A74" s="50"/>
      <c r="B74" s="50"/>
      <c r="M74" t="s">
        <v>4</v>
      </c>
      <c r="N74" s="6">
        <f>AVERAGE(N69:N73)</f>
        <v>2.7099661604998206</v>
      </c>
      <c r="O74" s="38">
        <f>AVERAGE(O69:O73)</f>
        <v>7.1946848211974297</v>
      </c>
    </row>
    <row r="75" spans="1:17" x14ac:dyDescent="0.2">
      <c r="M75" t="s">
        <v>5</v>
      </c>
      <c r="N75" s="9">
        <f>STDEV(N69:N73)</f>
        <v>6.2759792620028954E-2</v>
      </c>
      <c r="O75" s="39">
        <f>STDEV(O69:O73)</f>
        <v>0.78863159919107828</v>
      </c>
    </row>
    <row r="76" spans="1:17" ht="17" thickBot="1" x14ac:dyDescent="0.25">
      <c r="M76" t="s">
        <v>26</v>
      </c>
      <c r="N76" s="12">
        <f>SQRT(EXP(N75^2)-1)</f>
        <v>6.2821642797004418E-2</v>
      </c>
      <c r="O76" s="14">
        <f>SQRT(EXP(O75^2)-1)</f>
        <v>0.92872896408126437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9CC8-FB31-3649-9D08-9C3E07E79FDA}">
  <sheetPr codeName="Sheet6">
    <tabColor theme="4" tint="-0.249977111117893"/>
  </sheetPr>
  <dimension ref="A1:AA76"/>
  <sheetViews>
    <sheetView zoomScale="93" zoomScaleNormal="93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1" ht="17" thickBot="1" x14ac:dyDescent="0.25">
      <c r="A1" s="6" t="s">
        <v>52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</row>
    <row r="2" spans="1:21" x14ac:dyDescent="0.2">
      <c r="A2" s="75">
        <v>2008</v>
      </c>
      <c r="B2" s="75" t="s">
        <v>11</v>
      </c>
      <c r="C2" s="75" t="s">
        <v>54</v>
      </c>
      <c r="D2" s="77">
        <v>0.02</v>
      </c>
      <c r="E2" s="77">
        <v>3.9605999999999999</v>
      </c>
      <c r="F2" s="77">
        <v>4.7161</v>
      </c>
      <c r="G2" s="75"/>
      <c r="H2" s="75">
        <v>42.402439999999999</v>
      </c>
      <c r="I2" s="75"/>
      <c r="J2" s="75"/>
      <c r="K2" s="79">
        <f t="shared" ref="K2:K9" si="0">-2*LN(H2/L2) +2*M2</f>
        <v>5.475401484072103</v>
      </c>
      <c r="L2" s="75">
        <v>12</v>
      </c>
      <c r="M2" s="75">
        <v>4</v>
      </c>
      <c r="N2" s="75">
        <f t="shared" ref="N2:N9" si="1">1/EXP(-0.5*K2)</f>
        <v>15.451417427811483</v>
      </c>
      <c r="O2">
        <f>N2/SUM(N$2:N$9)</f>
        <v>0.10687613484605879</v>
      </c>
      <c r="P2" s="38">
        <f>N2/(SUM(N$2:N$5))</f>
        <v>0.21267902945639505</v>
      </c>
      <c r="Q2" s="4">
        <f>$O2*D2+$O3*D3+$O4*D4+$O5*D5+$O6*D6+$O7*D7+$O8*D8+$O9*D9</f>
        <v>-1.2325283179403517</v>
      </c>
      <c r="R2" s="4">
        <f t="shared" ref="R2:S2" si="2">$O2*E2+$O3*E3+$O4*E4+$O5*E5+$O6*E6+$O7*E7+$O8*E8+$O9*E9</f>
        <v>0.52430994242789586</v>
      </c>
      <c r="S2" s="4">
        <f t="shared" si="2"/>
        <v>2.6611125474754411</v>
      </c>
      <c r="T2" s="4">
        <v>0.5</v>
      </c>
      <c r="U2" s="75"/>
    </row>
    <row r="3" spans="1:21" x14ac:dyDescent="0.2">
      <c r="A3" s="75">
        <v>2008</v>
      </c>
      <c r="B3" s="75" t="s">
        <v>11</v>
      </c>
      <c r="C3" s="75" t="s">
        <v>55</v>
      </c>
      <c r="D3" s="77">
        <v>1.9093</v>
      </c>
      <c r="E3" s="77">
        <v>4.8996000000000004</v>
      </c>
      <c r="F3" s="77">
        <v>4.6109</v>
      </c>
      <c r="G3" s="75"/>
      <c r="H3" s="75">
        <v>29.30686</v>
      </c>
      <c r="I3" s="75"/>
      <c r="J3" s="75"/>
      <c r="K3" s="79">
        <f t="shared" si="0"/>
        <v>6.2141700629524497</v>
      </c>
      <c r="L3" s="75">
        <v>12</v>
      </c>
      <c r="M3" s="75">
        <v>4</v>
      </c>
      <c r="N3" s="75">
        <f t="shared" si="1"/>
        <v>22.355782925831381</v>
      </c>
      <c r="O3">
        <f t="shared" ref="O3:O9" si="3">N3/SUM(N$2:N$9)</f>
        <v>0.15463304138491524</v>
      </c>
      <c r="P3" s="39">
        <f t="shared" ref="P3:P4" si="4">N3/(SUM(N$2:N$5))</f>
        <v>0.3077132721070433</v>
      </c>
      <c r="T3" s="75"/>
      <c r="U3" s="75"/>
    </row>
    <row r="4" spans="1:21" x14ac:dyDescent="0.2">
      <c r="A4" s="75">
        <v>2008</v>
      </c>
      <c r="B4" s="75" t="s">
        <v>43</v>
      </c>
      <c r="C4" s="75" t="s">
        <v>56</v>
      </c>
      <c r="D4" s="77">
        <v>-3.004257</v>
      </c>
      <c r="E4" s="77">
        <v>-4.2907130000000002</v>
      </c>
      <c r="F4" s="77">
        <v>-2.8204310000000001</v>
      </c>
      <c r="G4" s="75"/>
      <c r="H4" s="75">
        <v>35.428330000000003</v>
      </c>
      <c r="I4" s="75"/>
      <c r="J4" s="75"/>
      <c r="K4" s="79">
        <f t="shared" si="0"/>
        <v>5.8347897344353585</v>
      </c>
      <c r="L4" s="75">
        <v>12</v>
      </c>
      <c r="M4" s="75">
        <v>4</v>
      </c>
      <c r="N4" s="75">
        <f t="shared" si="1"/>
        <v>18.493047806592372</v>
      </c>
      <c r="O4">
        <f t="shared" si="3"/>
        <v>0.12791483243048479</v>
      </c>
      <c r="P4" s="39">
        <f t="shared" si="4"/>
        <v>0.2545451559749789</v>
      </c>
      <c r="Q4" s="4">
        <f>$P2*D2+$P3*D3+$P4*D4+$P5*D5</f>
        <v>-1.1590150529177494</v>
      </c>
      <c r="R4" s="4">
        <f t="shared" ref="R4:S4" si="5">$P2*E2+$P3*E3+$P4*E4+$P5*E5</f>
        <v>0.25053838721073762</v>
      </c>
      <c r="S4" s="4">
        <f t="shared" si="5"/>
        <v>2.6444375070587132</v>
      </c>
      <c r="T4" s="75"/>
      <c r="U4" s="75"/>
    </row>
    <row r="5" spans="1:21" ht="17" thickBot="1" x14ac:dyDescent="0.25">
      <c r="A5" s="75">
        <v>2008</v>
      </c>
      <c r="B5" s="75" t="s">
        <v>11</v>
      </c>
      <c r="C5" s="75" t="s">
        <v>57</v>
      </c>
      <c r="D5" s="77">
        <v>-4.3813000000000004</v>
      </c>
      <c r="E5" s="77">
        <v>-4.4756</v>
      </c>
      <c r="F5" s="77">
        <v>4.1788999999999996</v>
      </c>
      <c r="G5" s="75"/>
      <c r="H5" s="103">
        <v>40.06935</v>
      </c>
      <c r="I5" s="75"/>
      <c r="J5" s="75"/>
      <c r="K5" s="79">
        <f t="shared" si="0"/>
        <v>5.588589893767395</v>
      </c>
      <c r="L5" s="75">
        <v>12</v>
      </c>
      <c r="M5" s="75">
        <v>4</v>
      </c>
      <c r="N5" s="75">
        <f t="shared" si="1"/>
        <v>16.351096296738799</v>
      </c>
      <c r="O5">
        <f t="shared" si="3"/>
        <v>0.11309913675270294</v>
      </c>
      <c r="P5" s="40">
        <f>N5/(SUM(N$2:N$5))</f>
        <v>0.22506254246158283</v>
      </c>
      <c r="Q5" s="4">
        <f>$P6*D6+$P7*D7+$P8*D8+$P9*D9</f>
        <v>-1.3067872846204769</v>
      </c>
      <c r="R5" s="4">
        <f t="shared" ref="R5:S5" si="6">$P6*E6+$P7*E7+$P8*E8+$P9*E9</f>
        <v>0.80085857335302479</v>
      </c>
      <c r="S5" s="4">
        <f t="shared" si="6"/>
        <v>2.6779567356680731</v>
      </c>
      <c r="T5" s="75"/>
      <c r="U5" s="75"/>
    </row>
    <row r="6" spans="1:21" x14ac:dyDescent="0.2">
      <c r="A6" s="75">
        <v>2008</v>
      </c>
      <c r="B6" s="75" t="s">
        <v>11</v>
      </c>
      <c r="C6" s="75" t="s">
        <v>50</v>
      </c>
      <c r="D6" s="77">
        <v>-2.2466738255113001</v>
      </c>
      <c r="E6" s="77">
        <v>-2.4977382318385799</v>
      </c>
      <c r="F6" s="77">
        <v>5.5041497671442201</v>
      </c>
      <c r="G6" s="75"/>
      <c r="H6" s="75">
        <v>36.272390000000001</v>
      </c>
      <c r="I6" s="75"/>
      <c r="J6" s="75"/>
      <c r="K6" s="79">
        <f t="shared" si="0"/>
        <v>5.7876996079707004</v>
      </c>
      <c r="L6" s="75">
        <v>12</v>
      </c>
      <c r="M6" s="75">
        <v>4</v>
      </c>
      <c r="N6" s="75">
        <f t="shared" si="1"/>
        <v>18.062713827176285</v>
      </c>
      <c r="O6">
        <f t="shared" si="3"/>
        <v>0.12493824904402268</v>
      </c>
      <c r="P6" s="38">
        <f>N6/SUM(N$6:N$9)</f>
        <v>0.2511438429593611</v>
      </c>
      <c r="T6" s="75"/>
      <c r="U6" s="75"/>
    </row>
    <row r="7" spans="1:21" x14ac:dyDescent="0.2">
      <c r="A7" s="75">
        <v>2008</v>
      </c>
      <c r="B7" s="75" t="s">
        <v>11</v>
      </c>
      <c r="C7" s="75" t="s">
        <v>48</v>
      </c>
      <c r="D7" s="77">
        <v>2.3532214179420801</v>
      </c>
      <c r="E7" s="77">
        <v>4.7031480782230304</v>
      </c>
      <c r="F7" s="77">
        <v>5.3587269522985403</v>
      </c>
      <c r="G7" s="75"/>
      <c r="H7" s="75">
        <v>29.25027</v>
      </c>
      <c r="I7" s="75"/>
      <c r="J7" s="75"/>
      <c r="K7" s="79">
        <f t="shared" si="0"/>
        <v>6.2180356907670147</v>
      </c>
      <c r="L7" s="75">
        <v>12</v>
      </c>
      <c r="M7" s="75">
        <v>4</v>
      </c>
      <c r="N7" s="75">
        <f t="shared" si="1"/>
        <v>22.399034278922244</v>
      </c>
      <c r="O7">
        <f t="shared" si="3"/>
        <v>0.15493220730071616</v>
      </c>
      <c r="P7" s="39">
        <f t="shared" ref="P7:P9" si="7">N7/SUM(N$6:N$9)</f>
        <v>0.31143601128880871</v>
      </c>
      <c r="T7" s="75"/>
      <c r="U7" s="75"/>
    </row>
    <row r="8" spans="1:21" x14ac:dyDescent="0.2">
      <c r="A8" s="75">
        <v>2008</v>
      </c>
      <c r="B8" s="75" t="s">
        <v>43</v>
      </c>
      <c r="C8" s="75" t="s">
        <v>49</v>
      </c>
      <c r="D8" s="77">
        <v>-4.8493478424076502</v>
      </c>
      <c r="E8" s="77">
        <v>1.1702477271892899</v>
      </c>
      <c r="F8" s="77">
        <v>-2.84634119705763</v>
      </c>
      <c r="G8" s="75"/>
      <c r="H8" s="75">
        <v>43.219119999999997</v>
      </c>
      <c r="I8" s="75"/>
      <c r="J8" s="75"/>
      <c r="K8" s="79">
        <f t="shared" si="0"/>
        <v>5.4372473197211093</v>
      </c>
      <c r="L8" s="75">
        <v>12</v>
      </c>
      <c r="M8" s="75">
        <v>4</v>
      </c>
      <c r="N8" s="75">
        <f t="shared" si="1"/>
        <v>15.159443329658975</v>
      </c>
      <c r="O8">
        <f t="shared" si="3"/>
        <v>0.10485657494280119</v>
      </c>
      <c r="P8" s="39">
        <f t="shared" si="7"/>
        <v>0.21077679087220427</v>
      </c>
      <c r="T8" s="75"/>
      <c r="U8" s="75"/>
    </row>
    <row r="9" spans="1:21" ht="17" thickBot="1" x14ac:dyDescent="0.25">
      <c r="A9" s="75">
        <v>2008</v>
      </c>
      <c r="B9" s="75" t="s">
        <v>11</v>
      </c>
      <c r="C9" s="75" t="s">
        <v>51</v>
      </c>
      <c r="D9" s="77">
        <v>-2.0000449714647801</v>
      </c>
      <c r="E9" s="77">
        <v>-1.2497193530858399</v>
      </c>
      <c r="F9" s="77">
        <v>1.00009782628505</v>
      </c>
      <c r="G9" s="75"/>
      <c r="H9" s="77">
        <v>40.193489999999997</v>
      </c>
      <c r="I9" s="75"/>
      <c r="J9" s="75"/>
      <c r="K9" s="79">
        <f t="shared" si="0"/>
        <v>5.5824032151505563</v>
      </c>
      <c r="L9" s="75">
        <v>12</v>
      </c>
      <c r="M9" s="75">
        <v>4</v>
      </c>
      <c r="N9" s="75">
        <f t="shared" si="1"/>
        <v>16.300594956987581</v>
      </c>
      <c r="O9">
        <f t="shared" si="3"/>
        <v>0.11274982329829825</v>
      </c>
      <c r="P9" s="40">
        <f t="shared" si="7"/>
        <v>0.22664335487962603</v>
      </c>
      <c r="T9" s="75"/>
      <c r="U9" s="75"/>
    </row>
    <row r="10" spans="1:21" x14ac:dyDescent="0.2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9"/>
      <c r="L10" s="75"/>
      <c r="M10" s="75"/>
      <c r="N10" s="75"/>
      <c r="T10" s="75"/>
      <c r="U10" s="75"/>
    </row>
    <row r="11" spans="1:21" x14ac:dyDescent="0.2">
      <c r="A11" s="75"/>
      <c r="B11" s="75"/>
      <c r="C11" s="75"/>
      <c r="D11" s="75"/>
      <c r="E11" s="75"/>
      <c r="F11" s="75"/>
      <c r="G11" s="75"/>
      <c r="H11" s="100"/>
      <c r="I11" s="75"/>
      <c r="J11" s="75"/>
      <c r="K11" s="100"/>
      <c r="L11" s="75"/>
      <c r="M11" s="75"/>
      <c r="N11" s="75"/>
      <c r="T11" s="75"/>
      <c r="U11" s="75"/>
    </row>
    <row r="12" spans="1:21" x14ac:dyDescent="0.2">
      <c r="A12" s="75">
        <v>2008</v>
      </c>
      <c r="B12" s="75" t="s">
        <v>17</v>
      </c>
      <c r="C12" s="75" t="s">
        <v>7</v>
      </c>
      <c r="D12" s="77">
        <v>-4.6763310000000002</v>
      </c>
      <c r="E12" s="77">
        <v>-0.53966800000000004</v>
      </c>
      <c r="F12" s="77">
        <v>-2.7299155000000002</v>
      </c>
      <c r="G12" s="77">
        <v>0.20367859999999999</v>
      </c>
      <c r="H12" s="100">
        <v>42.550980000000003</v>
      </c>
      <c r="I12" s="78">
        <v>0.39837499999999998</v>
      </c>
      <c r="J12" s="75"/>
      <c r="K12" s="79">
        <f>-2*LN(H12/L12) +2*M12</f>
        <v>7.4684075266129275</v>
      </c>
      <c r="L12" s="75">
        <v>12</v>
      </c>
      <c r="M12" s="75">
        <v>5</v>
      </c>
      <c r="N12" s="75">
        <f>1/EXP(-0.5*K12)</f>
        <v>41.854686054960872</v>
      </c>
      <c r="O12" s="75">
        <f>N12/SUM(N$12:N$19)</f>
        <v>0.12584789931874574</v>
      </c>
      <c r="Q12">
        <f>$O12*D12</f>
        <v>-0.58850643286912963</v>
      </c>
      <c r="R12">
        <f t="shared" ref="R12:T19" si="8">$O12*E12</f>
        <v>-6.7916084129548873E-2</v>
      </c>
      <c r="S12">
        <f t="shared" si="8"/>
        <v>-0.34355413099268345</v>
      </c>
      <c r="T12">
        <f t="shared" si="8"/>
        <v>2.5632523946183084E-2</v>
      </c>
      <c r="U12" s="75"/>
    </row>
    <row r="13" spans="1:21" x14ac:dyDescent="0.2">
      <c r="A13" s="75">
        <v>2008</v>
      </c>
      <c r="B13" s="75" t="s">
        <v>17</v>
      </c>
      <c r="C13" s="75" t="s">
        <v>30</v>
      </c>
      <c r="D13" s="77">
        <v>-4.8031519999999999</v>
      </c>
      <c r="E13" s="77">
        <v>-4.1775913999999998</v>
      </c>
      <c r="F13" s="77">
        <v>-0.4079641</v>
      </c>
      <c r="G13" s="77">
        <v>0.26105390000000001</v>
      </c>
      <c r="H13" s="100">
        <v>43.03436</v>
      </c>
      <c r="I13" s="75"/>
      <c r="J13" s="75"/>
      <c r="K13" s="79">
        <f>-2*LN(H14/L13) +2*M13</f>
        <v>7.443592997816916</v>
      </c>
      <c r="L13" s="75">
        <v>12</v>
      </c>
      <c r="M13" s="75">
        <v>5</v>
      </c>
      <c r="N13" s="75">
        <f t="shared" ref="N13:N19" si="9">1/EXP(-0.5*K13)</f>
        <v>41.338592176003019</v>
      </c>
      <c r="O13" s="75">
        <f t="shared" ref="O13:O19" si="10">N13/SUM(N$12:N$19)</f>
        <v>0.12429611774683712</v>
      </c>
      <c r="Q13">
        <f t="shared" ref="Q13:Q19" si="11">$O13*D13</f>
        <v>-0.59701314654795623</v>
      </c>
      <c r="R13">
        <f t="shared" si="8"/>
        <v>-0.51925839255257411</v>
      </c>
      <c r="S13">
        <f t="shared" si="8"/>
        <v>-5.0708353810082429E-2</v>
      </c>
      <c r="T13">
        <f t="shared" si="8"/>
        <v>3.2447986292671045E-2</v>
      </c>
      <c r="U13" s="75"/>
    </row>
    <row r="14" spans="1:21" x14ac:dyDescent="0.2">
      <c r="A14" s="75">
        <v>2008</v>
      </c>
      <c r="B14" s="75" t="s">
        <v>18</v>
      </c>
      <c r="C14" s="75" t="s">
        <v>7</v>
      </c>
      <c r="D14" s="77">
        <v>-4.7867410000000001</v>
      </c>
      <c r="E14" s="77">
        <v>0.1502647</v>
      </c>
      <c r="F14" s="77">
        <v>-2.7690294999999998</v>
      </c>
      <c r="G14" s="77">
        <v>0.20369670000000001</v>
      </c>
      <c r="H14" s="100">
        <v>43.082210000000003</v>
      </c>
      <c r="I14" s="78">
        <v>0.39292500000000002</v>
      </c>
      <c r="J14" s="75"/>
      <c r="K14" s="79">
        <f>-2*LN(H15/L14) +2*M14</f>
        <v>7.4604849964237037</v>
      </c>
      <c r="L14" s="75">
        <v>12</v>
      </c>
      <c r="M14" s="75">
        <v>5</v>
      </c>
      <c r="N14" s="75">
        <f t="shared" si="9"/>
        <v>41.689216498807667</v>
      </c>
      <c r="O14" s="75">
        <f t="shared" si="10"/>
        <v>0.12535036850425721</v>
      </c>
      <c r="Q14">
        <f t="shared" si="11"/>
        <v>-0.60001974828443672</v>
      </c>
      <c r="R14">
        <f t="shared" si="8"/>
        <v>1.883573551818166E-2</v>
      </c>
      <c r="S14">
        <f t="shared" si="8"/>
        <v>-0.34709886822415909</v>
      </c>
      <c r="T14">
        <f t="shared" si="8"/>
        <v>2.5533456408101129E-2</v>
      </c>
      <c r="U14" s="75"/>
    </row>
    <row r="15" spans="1:21" x14ac:dyDescent="0.2">
      <c r="A15" s="75">
        <v>2008</v>
      </c>
      <c r="B15" s="75" t="s">
        <v>18</v>
      </c>
      <c r="C15" s="75" t="s">
        <v>29</v>
      </c>
      <c r="D15" s="77">
        <v>-4.7037009999999997</v>
      </c>
      <c r="E15" s="77">
        <v>4.8180991000000004</v>
      </c>
      <c r="F15" s="77">
        <v>-2.7597584999999998</v>
      </c>
      <c r="G15" s="77">
        <v>0.26928990000000003</v>
      </c>
      <c r="H15" s="100">
        <v>42.71987</v>
      </c>
      <c r="I15" s="75"/>
      <c r="J15" s="75"/>
      <c r="K15" s="79">
        <f>-2*LN(H15/L15) +2*M15</f>
        <v>7.4604849964237037</v>
      </c>
      <c r="L15" s="75">
        <v>12</v>
      </c>
      <c r="M15" s="75">
        <v>5</v>
      </c>
      <c r="N15" s="75">
        <f t="shared" si="9"/>
        <v>41.689216498807667</v>
      </c>
      <c r="O15" s="75">
        <f t="shared" si="10"/>
        <v>0.12535036850425721</v>
      </c>
      <c r="Q15">
        <f t="shared" si="11"/>
        <v>-0.58961065368384313</v>
      </c>
      <c r="R15">
        <f t="shared" si="8"/>
        <v>0.60395049767503006</v>
      </c>
      <c r="S15">
        <f t="shared" si="8"/>
        <v>-0.34593674495775611</v>
      </c>
      <c r="T15">
        <f t="shared" si="8"/>
        <v>3.3755588199474579E-2</v>
      </c>
      <c r="U15" s="75"/>
    </row>
    <row r="16" spans="1:21" x14ac:dyDescent="0.2">
      <c r="A16" s="75">
        <v>2008</v>
      </c>
      <c r="B16" s="75" t="s">
        <v>27</v>
      </c>
      <c r="C16" s="75" t="s">
        <v>7</v>
      </c>
      <c r="D16" s="77">
        <v>-4.7356429999999996</v>
      </c>
      <c r="E16" s="77">
        <v>-4.1874627999999996</v>
      </c>
      <c r="F16" s="77">
        <v>0.1720798</v>
      </c>
      <c r="G16" s="77">
        <v>0.20935210000000001</v>
      </c>
      <c r="H16" s="100">
        <v>42.768500000000003</v>
      </c>
      <c r="I16" s="107">
        <v>0.40945999999999999</v>
      </c>
      <c r="J16" s="75"/>
      <c r="K16" s="79">
        <f>-2*LN(H16/L16) +2*M16</f>
        <v>7.4582095989517256</v>
      </c>
      <c r="L16" s="75">
        <v>12</v>
      </c>
      <c r="M16" s="75">
        <v>5</v>
      </c>
      <c r="N16" s="75">
        <f t="shared" si="9"/>
        <v>41.641813700057732</v>
      </c>
      <c r="O16" s="75">
        <f t="shared" si="10"/>
        <v>0.12520783864185006</v>
      </c>
      <c r="Q16">
        <f t="shared" si="11"/>
        <v>-0.59293962460940675</v>
      </c>
      <c r="R16">
        <f t="shared" si="8"/>
        <v>-0.52430316658114962</v>
      </c>
      <c r="S16">
        <f t="shared" si="8"/>
        <v>2.1545739831921831E-2</v>
      </c>
      <c r="T16">
        <f t="shared" si="8"/>
        <v>2.6212523956132459E-2</v>
      </c>
      <c r="U16" s="75"/>
    </row>
    <row r="17" spans="1:27" x14ac:dyDescent="0.2">
      <c r="A17" s="75">
        <v>2008</v>
      </c>
      <c r="B17" s="75" t="s">
        <v>27</v>
      </c>
      <c r="C17" s="75" t="s">
        <v>29</v>
      </c>
      <c r="D17" s="77">
        <v>-4.7714549999999996</v>
      </c>
      <c r="E17" s="77">
        <v>2.2481697999999999</v>
      </c>
      <c r="F17" s="77">
        <v>-2.7831359999999998</v>
      </c>
      <c r="G17" s="77">
        <v>0.2573802</v>
      </c>
      <c r="H17" s="100">
        <v>43.006189999999997</v>
      </c>
      <c r="I17" s="75"/>
      <c r="J17" s="75"/>
      <c r="K17" s="79">
        <f>-2*LN(H17/L17) +2*M17</f>
        <v>7.4471251819327495</v>
      </c>
      <c r="L17" s="75">
        <v>12</v>
      </c>
      <c r="M17" s="75">
        <v>5</v>
      </c>
      <c r="N17" s="75">
        <f t="shared" si="9"/>
        <v>41.411664442512091</v>
      </c>
      <c r="O17" s="75">
        <f t="shared" si="10"/>
        <v>0.12451583009222542</v>
      </c>
      <c r="Q17">
        <f t="shared" si="11"/>
        <v>-0.59412168007269939</v>
      </c>
      <c r="R17">
        <f t="shared" si="8"/>
        <v>0.27993272883527237</v>
      </c>
      <c r="S17">
        <f t="shared" si="8"/>
        <v>-0.34654448929955584</v>
      </c>
      <c r="T17">
        <f t="shared" si="8"/>
        <v>3.2047909252302997E-2</v>
      </c>
      <c r="U17" s="75"/>
    </row>
    <row r="18" spans="1:27" x14ac:dyDescent="0.2">
      <c r="A18" s="9">
        <v>2008</v>
      </c>
      <c r="B18" t="s">
        <v>28</v>
      </c>
      <c r="C18" t="s">
        <v>7</v>
      </c>
      <c r="D18" s="65">
        <v>-4.8365349999999996</v>
      </c>
      <c r="E18" s="65">
        <v>3.5417003999999999</v>
      </c>
      <c r="F18" s="65">
        <v>-2.8255195999999998</v>
      </c>
      <c r="G18" s="65">
        <v>0.20309579999999999</v>
      </c>
      <c r="H18" s="2">
        <v>43.226089999999999</v>
      </c>
      <c r="I18" s="36">
        <v>0.39233499999999999</v>
      </c>
      <c r="K18" s="4">
        <f>-2*LN(H18/L18) +2*M18</f>
        <v>7.4369248032964235</v>
      </c>
      <c r="L18">
        <v>12</v>
      </c>
      <c r="M18">
        <v>5</v>
      </c>
      <c r="N18">
        <f t="shared" si="9"/>
        <v>41.200994798070319</v>
      </c>
      <c r="O18">
        <f t="shared" si="10"/>
        <v>0.12388239248458431</v>
      </c>
      <c r="Q18">
        <f t="shared" si="11"/>
        <v>-0.59916152713542892</v>
      </c>
      <c r="R18">
        <f t="shared" si="8"/>
        <v>0.43875431901560924</v>
      </c>
      <c r="S18">
        <f t="shared" si="8"/>
        <v>-0.35003212806008566</v>
      </c>
      <c r="T18">
        <f t="shared" si="8"/>
        <v>2.5159993607570638E-2</v>
      </c>
      <c r="U18" s="75"/>
    </row>
    <row r="19" spans="1:27" ht="17" thickBot="1" x14ac:dyDescent="0.25">
      <c r="A19" s="12">
        <v>2008</v>
      </c>
      <c r="B19" s="13" t="s">
        <v>28</v>
      </c>
      <c r="C19" s="13" t="s">
        <v>29</v>
      </c>
      <c r="D19" s="69">
        <v>-4.7142920000000004</v>
      </c>
      <c r="E19" s="69">
        <v>-4.1606405999999998</v>
      </c>
      <c r="F19" s="69">
        <v>-0.1159158</v>
      </c>
      <c r="G19" s="69">
        <v>0.24948980000000001</v>
      </c>
      <c r="H19" s="13">
        <v>42.65222</v>
      </c>
      <c r="I19" s="13"/>
      <c r="J19" s="13"/>
      <c r="K19" s="46">
        <f>-2*LN(H19/L19) +2*M19</f>
        <v>7.4636546512445987</v>
      </c>
      <c r="L19" s="13">
        <v>12</v>
      </c>
      <c r="M19" s="13">
        <v>5</v>
      </c>
      <c r="N19" s="13">
        <f t="shared" si="9"/>
        <v>41.755339094446185</v>
      </c>
      <c r="O19" s="13">
        <f t="shared" si="10"/>
        <v>0.12554918470724302</v>
      </c>
      <c r="Q19">
        <f t="shared" si="11"/>
        <v>-0.59187551707187813</v>
      </c>
      <c r="R19">
        <f t="shared" si="8"/>
        <v>-0.52236503518985444</v>
      </c>
      <c r="S19">
        <f t="shared" si="8"/>
        <v>-1.455313418468784E-2</v>
      </c>
      <c r="T19">
        <f t="shared" si="8"/>
        <v>3.1323240982773122E-2</v>
      </c>
      <c r="U19" s="75"/>
    </row>
    <row r="20" spans="1:27" x14ac:dyDescent="0.2">
      <c r="A20" s="9"/>
      <c r="I20" s="5"/>
      <c r="Q20" t="s">
        <v>38</v>
      </c>
      <c r="T20" s="75"/>
      <c r="U20" s="75"/>
    </row>
    <row r="21" spans="1:27" x14ac:dyDescent="0.2">
      <c r="A21" s="9">
        <v>2008</v>
      </c>
      <c r="B21" t="s">
        <v>31</v>
      </c>
      <c r="I21" s="5"/>
      <c r="P21" s="1" t="s">
        <v>4</v>
      </c>
      <c r="Q21" s="10">
        <f>SUM(Q12:Q19)</f>
        <v>-4.7532483302747792</v>
      </c>
      <c r="R21" s="10">
        <f t="shared" ref="R21:T21" si="12">SUM(R12:R19)</f>
        <v>-0.29236939740903373</v>
      </c>
      <c r="S21" s="10">
        <f t="shared" si="12"/>
        <v>-1.7768821096970886</v>
      </c>
      <c r="T21" s="104">
        <f t="shared" si="12"/>
        <v>0.23211322264520906</v>
      </c>
      <c r="U21" s="75"/>
    </row>
    <row r="22" spans="1:27" x14ac:dyDescent="0.2">
      <c r="A22" s="9">
        <v>2008</v>
      </c>
      <c r="B22" t="s">
        <v>12</v>
      </c>
      <c r="C22" t="s">
        <v>7</v>
      </c>
      <c r="D22">
        <v>-3.1543624000000001</v>
      </c>
      <c r="E22" s="34">
        <v>2.0231542999999999</v>
      </c>
      <c r="F22" s="34">
        <v>-0.40858319999999998</v>
      </c>
      <c r="G22" s="34">
        <v>0.20146059999999999</v>
      </c>
      <c r="H22" s="34">
        <v>0.77529590000000004</v>
      </c>
      <c r="I22" s="78">
        <v>0.621645</v>
      </c>
      <c r="J22" s="79"/>
      <c r="K22" s="79">
        <f>-2*LN(H22/L22) +2*M22</f>
        <v>14.903470186765865</v>
      </c>
      <c r="L22" s="75">
        <v>9</v>
      </c>
      <c r="M22" s="75">
        <v>5</v>
      </c>
      <c r="N22" s="75">
        <f>1/EXP(-0.5*K22)</f>
        <v>1722.8498589031492</v>
      </c>
      <c r="O22" s="75">
        <f>N22/SUM(N$22:N$24)</f>
        <v>2.9957597927264606E-9</v>
      </c>
      <c r="P22" s="1" t="s">
        <v>5</v>
      </c>
      <c r="Q22" s="10">
        <f>STDEV(D12:D19)</f>
        <v>5.4874675784919072E-2</v>
      </c>
      <c r="R22" s="10">
        <f t="shared" ref="R22:T22" si="13">STDEV(E12:E19)</f>
        <v>3.640221707089037</v>
      </c>
      <c r="S22" s="10">
        <f t="shared" si="13"/>
        <v>1.383683416753543</v>
      </c>
      <c r="T22" s="10">
        <f t="shared" si="13"/>
        <v>2.9607281013472035E-2</v>
      </c>
      <c r="U22" s="75"/>
    </row>
    <row r="23" spans="1:27" x14ac:dyDescent="0.2">
      <c r="A23">
        <v>2008</v>
      </c>
      <c r="B23" t="s">
        <v>12</v>
      </c>
      <c r="C23" t="s">
        <v>29</v>
      </c>
      <c r="D23">
        <v>-3.3436819999999998</v>
      </c>
      <c r="E23" s="34">
        <v>0.91242900000000005</v>
      </c>
      <c r="F23">
        <v>-0.47467369999999998</v>
      </c>
      <c r="G23" s="34">
        <v>0.21658369999999999</v>
      </c>
      <c r="H23">
        <v>0.75014369999999997</v>
      </c>
      <c r="I23" s="75"/>
      <c r="J23" s="79"/>
      <c r="K23" s="79">
        <f>-2*LN(H23/L23) +2*M23</f>
        <v>14.969430136281872</v>
      </c>
      <c r="L23" s="75">
        <v>9</v>
      </c>
      <c r="M23" s="75">
        <v>5</v>
      </c>
      <c r="N23" s="75">
        <f>1/EXP(-0.5*K23)</f>
        <v>1780.6167430629482</v>
      </c>
      <c r="O23" s="75">
        <f t="shared" ref="O23:O24" si="14">N23/SUM(N$22:N$24)</f>
        <v>3.0962071462916682E-9</v>
      </c>
      <c r="P23" s="1" t="s">
        <v>26</v>
      </c>
      <c r="Q23" s="10">
        <f>SQRT(EXP(Q22^2)-1)</f>
        <v>5.4916011780143464E-2</v>
      </c>
      <c r="R23" s="10">
        <f t="shared" ref="R23:T23" si="15">SQRT(EXP(R22^2)-1)</f>
        <v>754.16121584810662</v>
      </c>
      <c r="S23" s="10">
        <f t="shared" si="15"/>
        <v>2.4050129956983031</v>
      </c>
      <c r="T23" s="105">
        <f t="shared" si="15"/>
        <v>2.961377056822926E-2</v>
      </c>
      <c r="U23" s="75"/>
    </row>
    <row r="24" spans="1:27" ht="17" thickBot="1" x14ac:dyDescent="0.25">
      <c r="A24" s="42">
        <v>2008</v>
      </c>
      <c r="B24" s="42" t="s">
        <v>12</v>
      </c>
      <c r="C24" s="42" t="s">
        <v>62</v>
      </c>
      <c r="D24" s="42">
        <v>-4.3903201000000003</v>
      </c>
      <c r="E24" s="42">
        <v>1.2524759999999999</v>
      </c>
      <c r="F24" s="42">
        <v>-1.0652189999999999</v>
      </c>
      <c r="G24" s="42"/>
      <c r="H24" s="43">
        <v>2.8481229999999998E-10</v>
      </c>
      <c r="I24" s="78"/>
      <c r="J24" s="79"/>
      <c r="K24" s="79">
        <f>-2*LN(H24/L24) +2*M24</f>
        <v>54.155606075578348</v>
      </c>
      <c r="L24" s="75">
        <v>3</v>
      </c>
      <c r="M24" s="75">
        <v>4</v>
      </c>
      <c r="N24" s="75">
        <f>1/EXP(-0.5*K24)</f>
        <v>575096125060.02295</v>
      </c>
      <c r="O24" s="75">
        <f t="shared" si="14"/>
        <v>0.99999999390803318</v>
      </c>
      <c r="P24" s="1"/>
      <c r="Q24" s="4"/>
      <c r="R24" s="4"/>
      <c r="S24" s="4"/>
      <c r="T24" s="4"/>
      <c r="U24" s="75"/>
    </row>
    <row r="25" spans="1:27" ht="17" thickTop="1" x14ac:dyDescent="0.2">
      <c r="A25">
        <v>2008</v>
      </c>
      <c r="B25" t="s">
        <v>12</v>
      </c>
      <c r="C25" t="s">
        <v>61</v>
      </c>
      <c r="D25">
        <v>-4.3843433000000003</v>
      </c>
      <c r="E25">
        <v>1.3856326000000001</v>
      </c>
      <c r="F25">
        <v>-0.91404563999999999</v>
      </c>
      <c r="G25" s="4"/>
      <c r="H25" s="2">
        <v>9.0773261000000006E-17</v>
      </c>
      <c r="I25" s="78"/>
      <c r="J25" s="75"/>
      <c r="K25" s="75"/>
      <c r="L25" s="75"/>
      <c r="M25" s="75"/>
      <c r="N25" s="75"/>
      <c r="O25" s="75"/>
      <c r="P25" s="1"/>
      <c r="Q25" s="35" t="s">
        <v>76</v>
      </c>
      <c r="R25" s="65">
        <v>-1.793291</v>
      </c>
      <c r="S25" s="65">
        <v>-1.1677660000000001</v>
      </c>
      <c r="T25" s="65">
        <v>4.1130100000000001</v>
      </c>
      <c r="U25" s="75"/>
    </row>
    <row r="26" spans="1:27" x14ac:dyDescent="0.2">
      <c r="A26" s="9"/>
      <c r="I26" s="78"/>
      <c r="J26" s="75"/>
      <c r="K26" s="75"/>
      <c r="L26" s="75"/>
      <c r="M26" s="75"/>
      <c r="N26" s="75"/>
      <c r="O26" s="75"/>
      <c r="P26" s="1"/>
      <c r="Q26" s="35">
        <v>2</v>
      </c>
      <c r="R26" s="65">
        <v>-6.4063040000000004</v>
      </c>
      <c r="S26" s="65">
        <v>-2.2660719999999999</v>
      </c>
      <c r="T26" s="65">
        <v>4.6406640000000001</v>
      </c>
      <c r="U26" s="75"/>
    </row>
    <row r="27" spans="1:27" x14ac:dyDescent="0.2">
      <c r="A27" s="9">
        <v>2008</v>
      </c>
      <c r="B27" t="s">
        <v>13</v>
      </c>
      <c r="C27" t="s">
        <v>7</v>
      </c>
      <c r="D27">
        <v>0.16197310000000001</v>
      </c>
      <c r="E27">
        <v>3.7862235000000002</v>
      </c>
      <c r="F27">
        <v>0.27264470000000002</v>
      </c>
      <c r="G27">
        <v>0.20921339999999999</v>
      </c>
      <c r="H27">
        <v>70.639420000000001</v>
      </c>
      <c r="I27" s="78">
        <v>0.53182499999999999</v>
      </c>
      <c r="J27" s="75"/>
      <c r="K27" s="79">
        <f>-2*LN(H27/L27) +2*M27</f>
        <v>5.8792724634394977</v>
      </c>
      <c r="L27" s="75">
        <v>9</v>
      </c>
      <c r="M27" s="75">
        <v>5</v>
      </c>
      <c r="N27" s="75">
        <f>1/EXP(-0.5*K27)</f>
        <v>18.908966578762811</v>
      </c>
      <c r="O27" s="75">
        <f>N27/SUM(N$27:N$29)</f>
        <v>1.171103840753822E-10</v>
      </c>
      <c r="P27" s="1"/>
      <c r="Q27" s="35">
        <v>3</v>
      </c>
      <c r="R27" s="65">
        <v>-2.974043</v>
      </c>
      <c r="S27" s="65">
        <v>-5.5</v>
      </c>
      <c r="T27" s="65">
        <v>5</v>
      </c>
      <c r="U27" s="75"/>
      <c r="V27" s="35"/>
      <c r="W27" s="34"/>
      <c r="X27" s="34"/>
      <c r="Y27" s="34"/>
      <c r="Z27" s="34"/>
      <c r="AA27" s="34"/>
    </row>
    <row r="28" spans="1:27" x14ac:dyDescent="0.2">
      <c r="A28">
        <v>2008</v>
      </c>
      <c r="B28" t="s">
        <v>13</v>
      </c>
      <c r="C28" t="s">
        <v>29</v>
      </c>
      <c r="D28">
        <v>0.1379194</v>
      </c>
      <c r="E28">
        <v>3.4298424999999999</v>
      </c>
      <c r="F28">
        <v>0.28241860000000002</v>
      </c>
      <c r="G28">
        <v>0.3859339</v>
      </c>
      <c r="H28">
        <v>68.40607</v>
      </c>
      <c r="I28" s="78"/>
      <c r="J28" s="75"/>
      <c r="K28" s="79">
        <f>-2*LN(H28/L28) +2*M28</f>
        <v>5.943526027910111</v>
      </c>
      <c r="L28" s="75">
        <v>9</v>
      </c>
      <c r="M28" s="75">
        <v>5</v>
      </c>
      <c r="N28" s="75">
        <f>1/EXP(-0.5*K28)</f>
        <v>19.526314432669338</v>
      </c>
      <c r="O28" s="75">
        <f>N28/SUM(N$27:N$29)</f>
        <v>1.2093385290314489E-10</v>
      </c>
      <c r="Q28" s="35">
        <v>4</v>
      </c>
      <c r="R28" s="65">
        <v>-4.0925260000000003</v>
      </c>
      <c r="S28" s="65">
        <v>-4.7714040000000004</v>
      </c>
      <c r="T28" s="65">
        <v>4.2581350000000002</v>
      </c>
      <c r="U28" s="75"/>
      <c r="V28" s="35"/>
      <c r="W28" s="34"/>
      <c r="X28" s="34"/>
      <c r="Y28" s="34"/>
      <c r="Z28" s="34"/>
      <c r="AA28" s="34"/>
    </row>
    <row r="29" spans="1:27" ht="17" thickBot="1" x14ac:dyDescent="0.25">
      <c r="A29" s="42">
        <v>2008</v>
      </c>
      <c r="B29" s="42" t="s">
        <v>13</v>
      </c>
      <c r="C29" s="42" t="s">
        <v>62</v>
      </c>
      <c r="D29" s="42">
        <v>-0.17927499999999999</v>
      </c>
      <c r="E29" s="42">
        <v>2.5115416000000002</v>
      </c>
      <c r="F29" s="42">
        <v>0.1257016</v>
      </c>
      <c r="G29" s="42"/>
      <c r="H29" s="43">
        <v>1.014441E-9</v>
      </c>
      <c r="I29" s="78"/>
      <c r="J29" s="75"/>
      <c r="K29" s="79">
        <f>-2*LN(H29/L29) +2*M29</f>
        <v>51.615080807498813</v>
      </c>
      <c r="L29" s="75">
        <v>3</v>
      </c>
      <c r="M29" s="75">
        <v>4</v>
      </c>
      <c r="N29" s="75">
        <f>1/EXP(-0.5*K29)</f>
        <v>161462766291.41806</v>
      </c>
      <c r="O29" s="75">
        <f t="shared" ref="O29" si="16">N29/SUM(N$27:N$29)</f>
        <v>0.99999999976195586</v>
      </c>
      <c r="P29" s="35"/>
      <c r="Q29" s="35"/>
      <c r="R29" s="65"/>
      <c r="S29" s="65"/>
      <c r="T29" s="65"/>
      <c r="U29" s="75"/>
      <c r="V29" s="35"/>
      <c r="W29" s="34"/>
      <c r="X29" s="34"/>
      <c r="Y29" s="34"/>
      <c r="Z29" s="34"/>
      <c r="AA29" s="34"/>
    </row>
    <row r="30" spans="1:27" ht="17" thickTop="1" x14ac:dyDescent="0.2">
      <c r="A30">
        <v>2008</v>
      </c>
      <c r="B30" t="s">
        <v>13</v>
      </c>
      <c r="C30" t="s">
        <v>61</v>
      </c>
      <c r="D30">
        <v>-0.125080947</v>
      </c>
      <c r="E30">
        <v>2.8119302980000001</v>
      </c>
      <c r="F30">
        <v>7.8267737000000004E-2</v>
      </c>
      <c r="H30" s="2">
        <v>1.6296356999999999E-11</v>
      </c>
      <c r="I30" s="78"/>
      <c r="J30" s="75"/>
      <c r="K30" s="75"/>
      <c r="L30" s="75"/>
      <c r="M30" s="75"/>
      <c r="N30" s="75"/>
      <c r="O30" s="75"/>
      <c r="P30" s="35"/>
      <c r="Q30" s="35"/>
      <c r="R30" s="65"/>
      <c r="S30" s="65"/>
      <c r="T30" s="65"/>
      <c r="U30" s="75"/>
      <c r="V30" s="35"/>
      <c r="W30" s="34"/>
      <c r="X30" s="34"/>
      <c r="Y30" s="34"/>
      <c r="Z30" s="34"/>
      <c r="AA30" s="34"/>
    </row>
    <row r="31" spans="1:27" x14ac:dyDescent="0.2">
      <c r="A31" s="9"/>
      <c r="I31" s="78"/>
      <c r="J31" s="75"/>
      <c r="K31" s="75"/>
      <c r="L31" s="75"/>
      <c r="M31" s="75"/>
      <c r="N31" s="75"/>
      <c r="O31" s="75"/>
      <c r="P31" s="35"/>
      <c r="Q31" s="35"/>
      <c r="R31" s="65"/>
      <c r="S31" s="65"/>
      <c r="T31" s="65"/>
      <c r="U31" s="75"/>
    </row>
    <row r="32" spans="1:27" x14ac:dyDescent="0.2">
      <c r="A32" s="9">
        <v>2008</v>
      </c>
      <c r="B32" t="s">
        <v>22</v>
      </c>
      <c r="C32" t="s">
        <v>34</v>
      </c>
      <c r="D32" s="65">
        <v>-3.4855489999999998</v>
      </c>
      <c r="E32" s="65">
        <v>-2.9682930000000001</v>
      </c>
      <c r="F32" s="65">
        <v>4.539434</v>
      </c>
      <c r="H32" s="2">
        <v>8.5191890000000008</v>
      </c>
      <c r="I32" s="78"/>
      <c r="J32" s="75"/>
      <c r="K32" s="79">
        <f>-2*LN(H32/L32) +2*M32</f>
        <v>5.9125822803019155</v>
      </c>
      <c r="L32" s="75">
        <v>3</v>
      </c>
      <c r="M32" s="75">
        <v>4</v>
      </c>
      <c r="N32" s="75">
        <f t="shared" ref="N32:N34" si="17">1/EXP(-0.5*K32)</f>
        <v>19.226530846942431</v>
      </c>
      <c r="O32" s="75">
        <f>N32/SUM(N$32:$N$34)</f>
        <v>0.33610939704292225</v>
      </c>
      <c r="P32" s="35"/>
      <c r="Q32" s="35"/>
      <c r="U32" s="75"/>
    </row>
    <row r="33" spans="1:21" x14ac:dyDescent="0.2">
      <c r="A33" s="9">
        <v>2008</v>
      </c>
      <c r="B33" t="s">
        <v>22</v>
      </c>
      <c r="C33" t="s">
        <v>33</v>
      </c>
      <c r="D33" s="65">
        <v>-3.477007</v>
      </c>
      <c r="E33" s="65">
        <v>-2.177006</v>
      </c>
      <c r="F33" s="65">
        <v>4.2312459999999996</v>
      </c>
      <c r="H33" s="2">
        <v>8.6945180000000004</v>
      </c>
      <c r="I33" s="78"/>
      <c r="J33" s="75"/>
      <c r="K33" s="79">
        <f>-2*LN(H33/L33) +2*M33</f>
        <v>5.8718391531119094</v>
      </c>
      <c r="L33" s="75">
        <v>3</v>
      </c>
      <c r="M33" s="75">
        <v>4</v>
      </c>
      <c r="N33" s="75">
        <f t="shared" si="17"/>
        <v>18.838818908585008</v>
      </c>
      <c r="O33" s="75">
        <f>N33/SUM(N$32:$N$34)</f>
        <v>0.3293315946996368</v>
      </c>
      <c r="P33" s="35"/>
      <c r="Q33" s="35"/>
      <c r="U33" s="75"/>
    </row>
    <row r="34" spans="1:21" ht="17" thickBot="1" x14ac:dyDescent="0.25">
      <c r="A34" s="41">
        <v>2008</v>
      </c>
      <c r="B34" s="42" t="s">
        <v>22</v>
      </c>
      <c r="C34" s="42" t="s">
        <v>39</v>
      </c>
      <c r="D34" s="74">
        <v>-3.8932769999999999</v>
      </c>
      <c r="E34" s="74">
        <v>-3.8148</v>
      </c>
      <c r="F34" s="74">
        <v>4.6212309999999999</v>
      </c>
      <c r="G34" s="42"/>
      <c r="H34" s="43">
        <v>8.5586680000000008</v>
      </c>
      <c r="I34" s="78"/>
      <c r="J34" s="75"/>
      <c r="K34" s="79">
        <f>-2*LN(H34/L34) +2*M34</f>
        <v>5.9033354361983879</v>
      </c>
      <c r="L34" s="75">
        <v>3</v>
      </c>
      <c r="M34" s="75">
        <v>4</v>
      </c>
      <c r="N34" s="75">
        <f t="shared" si="17"/>
        <v>19.137843657381346</v>
      </c>
      <c r="O34" s="75">
        <f>N34/SUM(N$32:$N$34)</f>
        <v>0.33455900825744106</v>
      </c>
      <c r="P34" s="35"/>
      <c r="Q34" s="35"/>
      <c r="U34" s="75"/>
    </row>
    <row r="35" spans="1:21" ht="17" thickTop="1" x14ac:dyDescent="0.2">
      <c r="A35" s="9">
        <v>2008</v>
      </c>
      <c r="B35" t="s">
        <v>22</v>
      </c>
      <c r="C35" t="s">
        <v>63</v>
      </c>
      <c r="D35" s="53">
        <v>-3.6719966999999998</v>
      </c>
      <c r="E35" s="53">
        <v>-2.8758913000000002</v>
      </c>
      <c r="F35" s="53">
        <v>5.9650803999999997</v>
      </c>
      <c r="H35" s="2">
        <v>1.0480207000000001E-9</v>
      </c>
      <c r="I35" s="75"/>
      <c r="J35" s="75"/>
      <c r="K35" s="79"/>
      <c r="L35" s="75"/>
      <c r="M35" s="75"/>
      <c r="N35" s="75"/>
      <c r="O35" s="75"/>
      <c r="P35" s="35"/>
      <c r="Q35" s="35"/>
      <c r="U35" s="75"/>
    </row>
    <row r="36" spans="1:21" x14ac:dyDescent="0.2">
      <c r="D36" s="34"/>
      <c r="E36" s="34"/>
      <c r="F36" s="34"/>
      <c r="I36" s="75"/>
      <c r="J36" s="75"/>
      <c r="K36" s="79"/>
      <c r="L36" s="75"/>
      <c r="M36" s="75"/>
      <c r="N36" s="75"/>
      <c r="O36" s="75"/>
      <c r="P36" s="35"/>
      <c r="Q36" s="35"/>
      <c r="R36" s="34"/>
      <c r="S36" s="34"/>
      <c r="T36" s="34"/>
      <c r="U36" s="75"/>
    </row>
    <row r="37" spans="1:21" x14ac:dyDescent="0.2">
      <c r="A37">
        <v>2008</v>
      </c>
      <c r="B37" t="s">
        <v>23</v>
      </c>
      <c r="C37" t="s">
        <v>34</v>
      </c>
      <c r="D37" s="65">
        <v>-6.9556950000000004</v>
      </c>
      <c r="E37" s="65">
        <v>-2.4220920000000001</v>
      </c>
      <c r="F37" s="65">
        <v>4.9338899999999999</v>
      </c>
      <c r="H37" s="2">
        <v>9.6135450000000002</v>
      </c>
      <c r="I37" s="75"/>
      <c r="J37" s="75"/>
      <c r="K37" s="79">
        <f>-2*LN(H37/L37) +2*M37</f>
        <v>5.670878494262702</v>
      </c>
      <c r="L37" s="75">
        <v>3</v>
      </c>
      <c r="M37" s="75">
        <v>4</v>
      </c>
      <c r="N37" s="75">
        <f t="shared" ref="N37:N39" si="18">1/EXP(-0.5*K37)</f>
        <v>17.037882498020522</v>
      </c>
      <c r="O37" s="75">
        <f>N37/SUM(N$37:$N$39)</f>
        <v>0.40617220584095637</v>
      </c>
      <c r="P37" s="35"/>
      <c r="Q37" s="34"/>
      <c r="R37" s="34"/>
      <c r="S37" s="34"/>
      <c r="T37" s="75"/>
      <c r="U37" s="75"/>
    </row>
    <row r="38" spans="1:21" x14ac:dyDescent="0.2">
      <c r="A38" s="9">
        <v>2008</v>
      </c>
      <c r="B38" t="s">
        <v>23</v>
      </c>
      <c r="C38" t="s">
        <v>33</v>
      </c>
      <c r="D38" s="65">
        <v>-1.9249350000000001</v>
      </c>
      <c r="E38" s="65">
        <v>-3.6949540000000001</v>
      </c>
      <c r="F38" s="65">
        <v>4.8781939999999997</v>
      </c>
      <c r="H38" s="2">
        <v>17.146730000000002</v>
      </c>
      <c r="I38" s="75"/>
      <c r="J38" s="75"/>
      <c r="K38" s="79">
        <f>-2*LN(H38/L38) +2*M38</f>
        <v>4.5136096075800758</v>
      </c>
      <c r="L38" s="75">
        <v>3</v>
      </c>
      <c r="M38" s="75">
        <v>4</v>
      </c>
      <c r="N38" s="75">
        <f t="shared" si="18"/>
        <v>9.5525181827341292</v>
      </c>
      <c r="O38" s="75">
        <f>N38/SUM(N$37:$N$39)</f>
        <v>0.22772591500544409</v>
      </c>
      <c r="T38" s="75"/>
      <c r="U38" s="75"/>
    </row>
    <row r="39" spans="1:21" ht="17" thickBot="1" x14ac:dyDescent="0.25">
      <c r="A39" s="41">
        <v>2008</v>
      </c>
      <c r="B39" s="42" t="s">
        <v>23</v>
      </c>
      <c r="C39" s="42" t="s">
        <v>39</v>
      </c>
      <c r="D39" s="74">
        <v>-3.6908020000000001</v>
      </c>
      <c r="E39" s="74">
        <v>-2.1346189999999998</v>
      </c>
      <c r="F39" s="74">
        <v>4.7492999999999999</v>
      </c>
      <c r="G39" s="42"/>
      <c r="H39" s="43">
        <v>10.665760000000001</v>
      </c>
      <c r="I39" s="75"/>
      <c r="J39" s="75"/>
      <c r="K39" s="79">
        <f>-2*LN(H39/L39) +2*M39</f>
        <v>5.4631473562983945</v>
      </c>
      <c r="L39" s="75">
        <v>3</v>
      </c>
      <c r="M39" s="75">
        <v>4</v>
      </c>
      <c r="N39" s="75">
        <f t="shared" si="18"/>
        <v>15.35703504480062</v>
      </c>
      <c r="O39" s="75">
        <f>N39/SUM(N$37:$N$39)</f>
        <v>0.36610187915359954</v>
      </c>
      <c r="T39" s="75"/>
      <c r="U39" s="75"/>
    </row>
    <row r="40" spans="1:21" ht="17" thickTop="1" x14ac:dyDescent="0.2">
      <c r="A40" s="9">
        <v>2008</v>
      </c>
      <c r="B40" t="s">
        <v>23</v>
      </c>
      <c r="C40" t="s">
        <v>63</v>
      </c>
      <c r="D40" s="53">
        <v>-3.8994439999999999</v>
      </c>
      <c r="E40" s="53">
        <v>1.4974795000000001</v>
      </c>
      <c r="F40" s="53">
        <v>5.9980162999999997</v>
      </c>
      <c r="H40" s="2">
        <v>4.1297017999999998E-3</v>
      </c>
      <c r="I40" s="75"/>
      <c r="J40" s="75"/>
      <c r="K40" s="79"/>
      <c r="L40" s="75"/>
      <c r="M40" s="75"/>
      <c r="N40" s="75"/>
      <c r="O40" s="75"/>
      <c r="T40" s="75"/>
      <c r="U40" s="75"/>
    </row>
    <row r="41" spans="1:21" x14ac:dyDescent="0.2">
      <c r="D41" s="34"/>
      <c r="E41" s="34"/>
      <c r="F41" s="34"/>
      <c r="I41" s="75"/>
      <c r="J41" s="75"/>
      <c r="K41" s="79"/>
      <c r="L41" s="75"/>
      <c r="M41" s="75"/>
      <c r="N41" s="75"/>
      <c r="O41" s="75"/>
      <c r="T41" s="75"/>
      <c r="U41" s="75"/>
    </row>
    <row r="42" spans="1:21" x14ac:dyDescent="0.2">
      <c r="A42">
        <v>2008</v>
      </c>
      <c r="B42" t="s">
        <v>32</v>
      </c>
      <c r="C42" t="s">
        <v>34</v>
      </c>
      <c r="D42" s="65">
        <v>-1.793291</v>
      </c>
      <c r="E42" s="65">
        <v>-1.1677660000000001</v>
      </c>
      <c r="F42" s="65">
        <v>4.1130100000000001</v>
      </c>
      <c r="H42">
        <v>8.5201650000000004</v>
      </c>
      <c r="I42" s="75"/>
      <c r="J42" s="75"/>
      <c r="K42" s="79">
        <f>-2*LN(H42/L42) +2*M42</f>
        <v>5.9123531636344495</v>
      </c>
      <c r="L42" s="75">
        <v>3</v>
      </c>
      <c r="M42" s="75">
        <v>4</v>
      </c>
      <c r="N42" s="75">
        <f>1/EXP(-0.5*K42)</f>
        <v>19.224328413761086</v>
      </c>
      <c r="O42" s="75">
        <f>N42/SUM(N$42:N$44)</f>
        <v>0.39617235041947807</v>
      </c>
      <c r="T42" s="79"/>
      <c r="U42" s="75"/>
    </row>
    <row r="43" spans="1:21" x14ac:dyDescent="0.2">
      <c r="A43">
        <v>2008</v>
      </c>
      <c r="B43" t="s">
        <v>32</v>
      </c>
      <c r="C43" t="s">
        <v>33</v>
      </c>
      <c r="D43" s="65">
        <v>-6.4063040000000004</v>
      </c>
      <c r="E43" s="65">
        <v>-2.2660719999999999</v>
      </c>
      <c r="F43" s="65">
        <v>4.6406640000000001</v>
      </c>
      <c r="G43" s="4"/>
      <c r="H43">
        <v>12.11745</v>
      </c>
      <c r="I43" s="75"/>
      <c r="J43" s="75"/>
      <c r="K43" s="79">
        <f>-2*LN(H43/L43) +2*M43</f>
        <v>5.207931452405794</v>
      </c>
      <c r="L43" s="75">
        <v>3</v>
      </c>
      <c r="M43" s="75">
        <v>4</v>
      </c>
      <c r="N43" s="75">
        <f t="shared" ref="N43:N44" si="19">1/EXP(-0.5*K43)</f>
        <v>13.517237545806479</v>
      </c>
      <c r="O43" s="75">
        <f>N43/SUM(N$42:N$44)</f>
        <v>0.2785613964994097</v>
      </c>
      <c r="T43" s="75"/>
      <c r="U43" s="75"/>
    </row>
    <row r="44" spans="1:21" ht="17" thickBot="1" x14ac:dyDescent="0.25">
      <c r="A44" s="42">
        <v>2008</v>
      </c>
      <c r="B44" s="42" t="s">
        <v>32</v>
      </c>
      <c r="C44" s="42" t="s">
        <v>39</v>
      </c>
      <c r="D44" s="74">
        <v>-4.0925260000000003</v>
      </c>
      <c r="E44" s="74">
        <v>-4.7714040000000004</v>
      </c>
      <c r="F44" s="74">
        <v>4.2581350000000002</v>
      </c>
      <c r="G44" s="47"/>
      <c r="H44" s="43">
        <v>10.377509999999999</v>
      </c>
      <c r="I44" s="75"/>
      <c r="J44" s="75"/>
      <c r="K44" s="79">
        <f>-2*LN(H44/L44) +2*M44</f>
        <v>5.517942648200588</v>
      </c>
      <c r="L44" s="75">
        <v>3</v>
      </c>
      <c r="M44" s="75">
        <v>4</v>
      </c>
      <c r="N44" s="75">
        <f t="shared" si="19"/>
        <v>15.783598387227066</v>
      </c>
      <c r="O44" s="75">
        <f>N44/SUM(N$42:N$44)</f>
        <v>0.32526625308111223</v>
      </c>
      <c r="Q44" t="s">
        <v>0</v>
      </c>
      <c r="R44" t="s">
        <v>1</v>
      </c>
      <c r="S44" t="s">
        <v>47</v>
      </c>
      <c r="T44" s="75"/>
      <c r="U44" s="75"/>
    </row>
    <row r="45" spans="1:21" ht="17" thickTop="1" x14ac:dyDescent="0.2">
      <c r="A45">
        <v>2008</v>
      </c>
      <c r="B45" t="s">
        <v>32</v>
      </c>
      <c r="C45" t="s">
        <v>61</v>
      </c>
      <c r="D45">
        <v>-1.8215958999999999</v>
      </c>
      <c r="E45">
        <v>-1.2404603000000001</v>
      </c>
      <c r="F45" s="65">
        <v>2.3877215000000001</v>
      </c>
      <c r="G45" s="4"/>
      <c r="H45" s="2">
        <v>3.1397377000000003E-17</v>
      </c>
      <c r="I45" s="75"/>
      <c r="J45" s="75"/>
      <c r="K45" s="75"/>
      <c r="L45" s="75"/>
      <c r="M45" s="75"/>
      <c r="N45" s="75"/>
      <c r="O45" s="75"/>
      <c r="Q45" s="80">
        <f>$O22*D22+$O23*D23+$O24*D24</f>
        <v>-4.3903200930567596</v>
      </c>
      <c r="R45" s="21">
        <f>$O22*E22+$O23*E23+$O24*E24</f>
        <v>1.2524760012559113</v>
      </c>
      <c r="S45" s="81">
        <f>$O22*F22+$O23*F23+$O24*F24</f>
        <v>-1.0652189962044263</v>
      </c>
      <c r="T45" s="75"/>
      <c r="U45" s="75"/>
    </row>
    <row r="46" spans="1:21" x14ac:dyDescent="0.2">
      <c r="A46" s="9"/>
      <c r="D46" s="4"/>
      <c r="E46" s="4"/>
      <c r="F46" s="4"/>
      <c r="G46" s="4"/>
      <c r="I46" s="75"/>
      <c r="J46" s="75"/>
      <c r="K46" s="75"/>
      <c r="L46" s="75"/>
      <c r="M46" s="75"/>
      <c r="N46" s="75"/>
      <c r="O46" s="75"/>
      <c r="Q46" s="22" t="s">
        <v>35</v>
      </c>
      <c r="R46" s="82"/>
      <c r="S46" s="83"/>
      <c r="T46" s="75"/>
      <c r="U46" s="75"/>
    </row>
    <row r="47" spans="1:21" ht="17" thickBot="1" x14ac:dyDescent="0.25">
      <c r="A47" s="9">
        <v>2008</v>
      </c>
      <c r="C47" t="s">
        <v>82</v>
      </c>
      <c r="G47" s="4"/>
      <c r="Q47" s="22">
        <f>$O27*D27+$O28*D28+$O29*D29</f>
        <v>-0.17927499992167678</v>
      </c>
      <c r="R47" s="82">
        <f>$O27*E27+$O28*E28+$O29*E29</f>
        <v>2.5115416002603324</v>
      </c>
      <c r="S47" s="83">
        <f>$O27*F27+$O28*F28+$O29*F29</f>
        <v>0.12570160003616096</v>
      </c>
      <c r="T47" s="79"/>
      <c r="U47" s="75"/>
    </row>
    <row r="48" spans="1:21" x14ac:dyDescent="0.2">
      <c r="A48" s="9">
        <v>2008</v>
      </c>
      <c r="C48" s="27" t="s">
        <v>21</v>
      </c>
      <c r="D48" s="28">
        <v>-4.3903200930567596</v>
      </c>
      <c r="E48" s="28">
        <v>1.2524760012559113</v>
      </c>
      <c r="F48" s="28">
        <v>-1.0652189962044263</v>
      </c>
      <c r="G48" s="18"/>
      <c r="H48" s="30">
        <f t="shared" ref="H48:J52" si="20">EXP(D48)</f>
        <v>1.2396760468340064E-2</v>
      </c>
      <c r="I48" s="30">
        <f t="shared" si="20"/>
        <v>3.498995758760961</v>
      </c>
      <c r="J48" s="89">
        <f t="shared" si="20"/>
        <v>0.34465236894132251</v>
      </c>
      <c r="Q48" s="22" t="s">
        <v>44</v>
      </c>
      <c r="R48" s="82"/>
      <c r="S48" s="83"/>
      <c r="T48" s="75"/>
      <c r="U48" s="75"/>
    </row>
    <row r="49" spans="1:21" x14ac:dyDescent="0.2">
      <c r="A49" s="9">
        <v>2008</v>
      </c>
      <c r="C49" s="19" t="s">
        <v>22</v>
      </c>
      <c r="D49" s="90">
        <v>-3.6191449248368661</v>
      </c>
      <c r="E49" s="90">
        <v>-2.9909037328278902</v>
      </c>
      <c r="F49" s="90">
        <v>4.4653038776911425</v>
      </c>
      <c r="G49" s="91"/>
      <c r="H49" s="92">
        <f t="shared" si="20"/>
        <v>2.6805587488024887E-2</v>
      </c>
      <c r="I49" s="92">
        <f t="shared" si="20"/>
        <v>5.0242010845714585E-2</v>
      </c>
      <c r="J49" s="93">
        <f t="shared" si="20"/>
        <v>86.947446915142876</v>
      </c>
      <c r="Q49" s="22">
        <f>$O32*D32+$O33*D33+$O34*D34</f>
        <v>-3.6191449248368661</v>
      </c>
      <c r="R49" s="82">
        <f>$O32*E32+$O33*E33+$O34*E34</f>
        <v>-2.9909037328278902</v>
      </c>
      <c r="S49" s="83">
        <f>$O32*F32+$O33*F33+$O34*F34</f>
        <v>4.4653038776911425</v>
      </c>
      <c r="T49" s="75"/>
      <c r="U49" s="75"/>
    </row>
    <row r="50" spans="1:21" x14ac:dyDescent="0.2">
      <c r="A50" s="9">
        <v>2008</v>
      </c>
      <c r="C50" s="19" t="s">
        <v>23</v>
      </c>
      <c r="D50" s="94">
        <v>-4.6147771132917796</v>
      </c>
      <c r="E50" s="94">
        <v>-2.6067112581197369</v>
      </c>
      <c r="F50" s="94">
        <v>4.8536278315648937</v>
      </c>
      <c r="G50" s="75"/>
      <c r="H50" s="92">
        <f t="shared" si="20"/>
        <v>9.9043907180121644E-3</v>
      </c>
      <c r="I50" s="92">
        <f t="shared" si="20"/>
        <v>7.3776778001388724E-2</v>
      </c>
      <c r="J50" s="93">
        <f t="shared" si="20"/>
        <v>128.20465208784597</v>
      </c>
      <c r="Q50" s="22" t="s">
        <v>45</v>
      </c>
      <c r="R50" s="85"/>
      <c r="S50" s="86"/>
      <c r="T50" s="75"/>
      <c r="U50" s="75"/>
    </row>
    <row r="51" spans="1:21" x14ac:dyDescent="0.2">
      <c r="A51" s="9">
        <v>2008</v>
      </c>
      <c r="C51" s="19" t="s">
        <v>24</v>
      </c>
      <c r="D51" s="90">
        <v>-3.8261618967528825</v>
      </c>
      <c r="E51" s="90">
        <v>-2.6458534828643936</v>
      </c>
      <c r="F51" s="90">
        <v>4.3071983000868954</v>
      </c>
      <c r="G51" s="75"/>
      <c r="H51" s="92">
        <f t="shared" si="20"/>
        <v>2.1793099483432311E-2</v>
      </c>
      <c r="I51" s="92">
        <f t="shared" si="20"/>
        <v>7.0944777740905574E-2</v>
      </c>
      <c r="J51" s="93">
        <f t="shared" si="20"/>
        <v>74.232220917434361</v>
      </c>
      <c r="Q51" s="22">
        <f>$O37*D37+ $O38*D38+$O39*D39</f>
        <v>-4.6147771132917796</v>
      </c>
      <c r="R51" s="82">
        <f t="shared" ref="R51:S51" si="21">$O37*E37+ $O38*E38+$O39*E39</f>
        <v>-2.6067112581197369</v>
      </c>
      <c r="S51" s="83">
        <f t="shared" si="21"/>
        <v>4.8536278315648937</v>
      </c>
      <c r="T51" s="75"/>
      <c r="U51" s="75"/>
    </row>
    <row r="52" spans="1:21" x14ac:dyDescent="0.2">
      <c r="A52" s="9">
        <v>2008</v>
      </c>
      <c r="C52" s="19" t="s">
        <v>25</v>
      </c>
      <c r="D52" s="90">
        <v>-0.17927499992167678</v>
      </c>
      <c r="E52" s="90">
        <v>2.5115416002603324</v>
      </c>
      <c r="F52" s="90">
        <v>0.12570160003616096</v>
      </c>
      <c r="G52" s="75"/>
      <c r="H52" s="92">
        <f t="shared" si="20"/>
        <v>0.83587600195252632</v>
      </c>
      <c r="I52" s="92">
        <f t="shared" si="20"/>
        <v>12.32391397293758</v>
      </c>
      <c r="J52" s="93">
        <f t="shared" si="20"/>
        <v>1.1339437490196851</v>
      </c>
      <c r="Q52" s="22" t="s">
        <v>46</v>
      </c>
      <c r="R52" s="85"/>
      <c r="S52" s="86"/>
      <c r="T52" s="75"/>
      <c r="U52" s="75"/>
    </row>
    <row r="53" spans="1:21" ht="17" thickBot="1" x14ac:dyDescent="0.25">
      <c r="A53" s="9">
        <v>2008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-3.8261618967528825</v>
      </c>
      <c r="R53" s="23">
        <f>$O42*E42+$O43*E43+$O44*E44</f>
        <v>-2.6458534828643936</v>
      </c>
      <c r="S53" s="88">
        <f>$O42*F42+$O43*F43+$O44*F44</f>
        <v>4.3071983000868954</v>
      </c>
      <c r="T53" s="79"/>
      <c r="U53" s="75"/>
    </row>
    <row r="54" spans="1:21" x14ac:dyDescent="0.2">
      <c r="A54" s="9">
        <v>2008</v>
      </c>
      <c r="C54" s="19" t="s">
        <v>4</v>
      </c>
      <c r="D54" s="90">
        <f>AVERAGE(D48:D52)</f>
        <v>-3.325935805571993</v>
      </c>
      <c r="E54" s="90">
        <f t="shared" ref="E54:F54" si="22">AVERAGE(E48:E52)</f>
        <v>-0.89589017445915542</v>
      </c>
      <c r="F54" s="90">
        <f t="shared" si="22"/>
        <v>2.5373225226349332</v>
      </c>
      <c r="G54" s="75" t="s">
        <v>40</v>
      </c>
      <c r="H54" s="92">
        <f>AVERAGE(H48:H52)</f>
        <v>0.18135516802206714</v>
      </c>
      <c r="I54" s="92">
        <f t="shared" ref="I54:J54" si="23">AVERAGE(I48:I52)</f>
        <v>3.2035746596573098</v>
      </c>
      <c r="J54" s="93">
        <f t="shared" si="23"/>
        <v>58.172583207676851</v>
      </c>
      <c r="T54" s="75"/>
      <c r="U54" s="75"/>
    </row>
    <row r="55" spans="1:21" x14ac:dyDescent="0.2">
      <c r="A55" s="9">
        <v>2008</v>
      </c>
      <c r="B55" s="75"/>
      <c r="C55" s="19" t="s">
        <v>5</v>
      </c>
      <c r="D55" s="90">
        <f>STDEV(D48:D52)</f>
        <v>1.8049721454681364</v>
      </c>
      <c r="E55" s="90">
        <f t="shared" ref="E55:F55" si="24">STDEV(E48:E52)</f>
        <v>2.5789741514377176</v>
      </c>
      <c r="F55" s="90">
        <f t="shared" si="24"/>
        <v>2.7842891160272067</v>
      </c>
      <c r="G55" s="75" t="s">
        <v>41</v>
      </c>
      <c r="H55" s="92">
        <f>STDEV(H48:H52)</f>
        <v>0.36595268175334367</v>
      </c>
      <c r="I55" s="92">
        <f t="shared" ref="I55:J55" si="25">STDEV(I48:I52)</f>
        <v>5.3108467866790292</v>
      </c>
      <c r="J55" s="93">
        <f t="shared" si="25"/>
        <v>56.097841742737579</v>
      </c>
      <c r="L55" s="75"/>
      <c r="M55" s="75"/>
      <c r="N55" s="75"/>
      <c r="O55" s="75"/>
      <c r="P55" s="75"/>
      <c r="Q55" s="75"/>
      <c r="R55" s="75"/>
      <c r="S55" s="75"/>
      <c r="T55" s="75"/>
      <c r="U55" s="75"/>
    </row>
    <row r="56" spans="1:21" ht="17" thickBot="1" x14ac:dyDescent="0.25">
      <c r="A56" s="75">
        <v>2008</v>
      </c>
      <c r="B56" s="75"/>
      <c r="C56" s="20" t="s">
        <v>26</v>
      </c>
      <c r="D56" s="17">
        <f>SQRT(EXP(D55^2)-1)</f>
        <v>4.9995525790049875</v>
      </c>
      <c r="E56" s="71">
        <f t="shared" ref="E56:F56" si="26">SQRT(EXP(E55^2)-1)</f>
        <v>27.796416904498841</v>
      </c>
      <c r="F56" s="17">
        <f t="shared" si="26"/>
        <v>48.226950837965305</v>
      </c>
      <c r="G56" s="13" t="s">
        <v>26</v>
      </c>
      <c r="H56" s="33">
        <f>H55/H54</f>
        <v>2.017878430179695</v>
      </c>
      <c r="I56" s="33">
        <f t="shared" ref="I56:J56" si="27">I55/I54</f>
        <v>1.657787737416782</v>
      </c>
      <c r="J56" s="98">
        <f t="shared" si="27"/>
        <v>0.96433472005992205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7" spans="1:21" x14ac:dyDescent="0.2">
      <c r="A57" s="75"/>
      <c r="B57" s="75"/>
    </row>
    <row r="58" spans="1:21" ht="17" thickBot="1" x14ac:dyDescent="0.25">
      <c r="A58" s="75">
        <v>2008</v>
      </c>
      <c r="B58" s="75"/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1" x14ac:dyDescent="0.2">
      <c r="A59" s="75">
        <v>2008</v>
      </c>
      <c r="B59" s="75"/>
      <c r="C59" s="27" t="s">
        <v>21</v>
      </c>
      <c r="D59" s="28">
        <v>-4.3843433000000003</v>
      </c>
      <c r="E59" s="28">
        <v>1.3856326000000001</v>
      </c>
      <c r="F59" s="28">
        <v>-0.91404563999999999</v>
      </c>
      <c r="G59" s="101">
        <f>H25</f>
        <v>9.0773261000000006E-17</v>
      </c>
      <c r="H59" s="30">
        <f t="shared" ref="H59:J63" si="28">EXP(D59)</f>
        <v>1.2471075200899554E-2</v>
      </c>
      <c r="I59" s="30">
        <f t="shared" si="28"/>
        <v>3.9973538311828269</v>
      </c>
      <c r="J59" s="89">
        <f t="shared" si="28"/>
        <v>0.40089904559200668</v>
      </c>
      <c r="N59" s="63">
        <v>87.293000000000006</v>
      </c>
      <c r="O59" s="55">
        <v>2296.4780000000001</v>
      </c>
      <c r="P59">
        <v>5.5399999999999998E-2</v>
      </c>
      <c r="Q59" s="38">
        <f>(O59/701.7-P59*24)*701.7</f>
        <v>1363.4976800000002</v>
      </c>
    </row>
    <row r="60" spans="1:21" x14ac:dyDescent="0.2">
      <c r="A60" s="75">
        <v>2008</v>
      </c>
      <c r="B60" s="75"/>
      <c r="C60" s="19" t="s">
        <v>22</v>
      </c>
      <c r="D60" s="90">
        <v>-3.6719966999999998</v>
      </c>
      <c r="E60" s="90">
        <v>-2.8758913000000002</v>
      </c>
      <c r="F60" s="90">
        <v>5.9650803999999997</v>
      </c>
      <c r="G60" s="102">
        <f>H35</f>
        <v>1.0480207000000001E-9</v>
      </c>
      <c r="H60" s="92">
        <f t="shared" si="28"/>
        <v>2.5425651830288502E-2</v>
      </c>
      <c r="I60" s="92">
        <f t="shared" si="28"/>
        <v>5.6365878200914606E-2</v>
      </c>
      <c r="J60" s="93">
        <f t="shared" si="28"/>
        <v>389.58434939339742</v>
      </c>
      <c r="N60" s="25">
        <v>83.531000000000006</v>
      </c>
      <c r="O60" s="56">
        <v>5616.7860000000001</v>
      </c>
      <c r="P60">
        <v>5.6800000000000003E-2</v>
      </c>
      <c r="Q60" s="39">
        <f t="shared" ref="Q60:Q63" si="29">(O60/701.7-P60*24)*701.7</f>
        <v>4660.2285600000005</v>
      </c>
    </row>
    <row r="61" spans="1:21" x14ac:dyDescent="0.2">
      <c r="A61" s="75">
        <v>2008</v>
      </c>
      <c r="B61" s="75"/>
      <c r="C61" s="19" t="s">
        <v>23</v>
      </c>
      <c r="D61" s="110">
        <v>-3.8994439999999999</v>
      </c>
      <c r="E61" s="110">
        <v>1.4974795000000001</v>
      </c>
      <c r="F61" s="110">
        <v>5.9980162999999997</v>
      </c>
      <c r="G61" s="100">
        <f>H40</f>
        <v>4.1297017999999998E-3</v>
      </c>
      <c r="H61" s="92">
        <f t="shared" si="28"/>
        <v>2.0253169077899969E-2</v>
      </c>
      <c r="I61" s="92">
        <f t="shared" si="28"/>
        <v>4.4704071969899015</v>
      </c>
      <c r="J61" s="93">
        <f t="shared" si="28"/>
        <v>402.6293050298853</v>
      </c>
      <c r="N61" s="25">
        <v>59.69</v>
      </c>
      <c r="O61" s="56"/>
      <c r="P61">
        <v>0.23630000000000001</v>
      </c>
      <c r="Q61" s="39"/>
    </row>
    <row r="62" spans="1:21" x14ac:dyDescent="0.2">
      <c r="A62" s="75">
        <v>2008</v>
      </c>
      <c r="B62" s="75"/>
      <c r="C62" s="19" t="s">
        <v>24</v>
      </c>
      <c r="D62" s="90">
        <v>-1.8215958999999999</v>
      </c>
      <c r="E62" s="90">
        <v>-1.2404603000000001</v>
      </c>
      <c r="F62" s="90">
        <v>2.3877215000000001</v>
      </c>
      <c r="G62" s="100">
        <f>H45</f>
        <v>3.1397377000000003E-17</v>
      </c>
      <c r="H62" s="92">
        <f t="shared" si="28"/>
        <v>0.16176738025968182</v>
      </c>
      <c r="I62" s="92">
        <f t="shared" si="28"/>
        <v>0.28925104503562832</v>
      </c>
      <c r="J62" s="93">
        <f t="shared" si="28"/>
        <v>10.888655854630681</v>
      </c>
      <c r="N62" s="25">
        <v>54.752000000000002</v>
      </c>
      <c r="O62" s="56">
        <v>9220.7219999999998</v>
      </c>
      <c r="P62">
        <v>6.4299999999999996E-2</v>
      </c>
      <c r="Q62" s="39">
        <f t="shared" si="29"/>
        <v>8137.8585599999988</v>
      </c>
    </row>
    <row r="63" spans="1:21" ht="17" thickBot="1" x14ac:dyDescent="0.25">
      <c r="A63" s="75">
        <v>2008</v>
      </c>
      <c r="B63" s="75"/>
      <c r="C63" s="19" t="s">
        <v>25</v>
      </c>
      <c r="D63" s="90">
        <v>-0.125080947</v>
      </c>
      <c r="E63" s="90">
        <v>2.8119302980000001</v>
      </c>
      <c r="F63" s="90">
        <v>7.8267737000000004E-2</v>
      </c>
      <c r="G63" s="100">
        <f>H30</f>
        <v>1.6296356999999999E-11</v>
      </c>
      <c r="H63" s="92">
        <f t="shared" si="28"/>
        <v>0.88242546999898763</v>
      </c>
      <c r="I63" s="92">
        <f t="shared" si="28"/>
        <v>16.642011275320982</v>
      </c>
      <c r="J63" s="93">
        <f t="shared" si="28"/>
        <v>1.0814121539599184</v>
      </c>
      <c r="N63" s="26">
        <v>58.16</v>
      </c>
      <c r="O63" s="57">
        <v>40203.398000000001</v>
      </c>
      <c r="P63">
        <v>6.1600000000000002E-2</v>
      </c>
      <c r="Q63" s="40">
        <f t="shared" si="29"/>
        <v>39166.004720000004</v>
      </c>
    </row>
    <row r="64" spans="1:21" x14ac:dyDescent="0.2">
      <c r="A64" s="75">
        <v>2008</v>
      </c>
      <c r="B64" s="75"/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68.685200000000009</v>
      </c>
      <c r="O64" s="59">
        <f>AVERAGE(O59:O63)</f>
        <v>14334.346000000001</v>
      </c>
      <c r="Q64" s="59">
        <f>AVERAGE(Q59:Q63)</f>
        <v>13331.897380000002</v>
      </c>
    </row>
    <row r="65" spans="1:17" x14ac:dyDescent="0.2">
      <c r="A65" s="75">
        <v>2008</v>
      </c>
      <c r="B65" s="75"/>
      <c r="C65" s="19" t="s">
        <v>4</v>
      </c>
      <c r="D65" s="90">
        <f>AVERAGE(D59, D60, D62,D63)</f>
        <v>-2.5007542117500003</v>
      </c>
      <c r="E65" s="90">
        <f t="shared" ref="E65:F65" si="30">AVERAGE(E59, E60, E62,E63)</f>
        <v>2.0302824499999983E-2</v>
      </c>
      <c r="F65" s="90">
        <f t="shared" si="30"/>
        <v>1.87925599925</v>
      </c>
      <c r="G65" s="100">
        <f>GEOMEAN(G59:G63)</f>
        <v>1.1498629424041595E-11</v>
      </c>
      <c r="H65" s="92">
        <f>AVERAGE(H59:H63)</f>
        <v>0.2204685492735515</v>
      </c>
      <c r="I65" s="92">
        <f t="shared" ref="I65:J65" si="31">AVERAGE(I59:I63)</f>
        <v>5.0910778453460512</v>
      </c>
      <c r="J65" s="93">
        <f t="shared" si="31"/>
        <v>160.91692429549306</v>
      </c>
      <c r="M65" t="s">
        <v>41</v>
      </c>
      <c r="N65" s="59">
        <f>STDEV(N59:N63)</f>
        <v>15.431101052744053</v>
      </c>
      <c r="O65" s="59">
        <f>STDEV(O59:O63)</f>
        <v>17476.299380695596</v>
      </c>
      <c r="Q65" s="59">
        <f>STDEV(Q59:Q63)</f>
        <v>17443.42830238205</v>
      </c>
    </row>
    <row r="66" spans="1:17" x14ac:dyDescent="0.2">
      <c r="A66" s="75">
        <v>2008</v>
      </c>
      <c r="B66" s="75"/>
      <c r="C66" s="19" t="s">
        <v>5</v>
      </c>
      <c r="D66" s="90">
        <f>STDEV(D59,D60, D62,D63)</f>
        <v>1.9170112408750195</v>
      </c>
      <c r="E66" s="90">
        <f t="shared" ref="E66:F66" si="32">STDEV(E59,E60, E62,E63)</f>
        <v>2.5583049993797453</v>
      </c>
      <c r="F66" s="90">
        <f t="shared" si="32"/>
        <v>3.0549735933291937</v>
      </c>
      <c r="G66" s="75" t="s">
        <v>41</v>
      </c>
      <c r="H66" s="92">
        <f>STDEV(H59:H63)</f>
        <v>0.37517451661541867</v>
      </c>
      <c r="I66" s="92">
        <f t="shared" ref="I66:J66" si="33">STDEV(I59:I63)</f>
        <v>6.7714731150041212</v>
      </c>
      <c r="J66" s="93">
        <f t="shared" si="33"/>
        <v>214.78764683759749</v>
      </c>
      <c r="M66" t="s">
        <v>69</v>
      </c>
      <c r="N66" s="58">
        <f>N65/N64</f>
        <v>0.22466413510835012</v>
      </c>
      <c r="O66" s="58">
        <f>O65/O64</f>
        <v>1.2191905637477702</v>
      </c>
      <c r="Q66" s="58">
        <f>Q65/Q64</f>
        <v>1.3083980325673679</v>
      </c>
    </row>
    <row r="67" spans="1:17" ht="17" thickBot="1" x14ac:dyDescent="0.25">
      <c r="A67" s="75">
        <v>2008</v>
      </c>
      <c r="B67" s="75"/>
      <c r="C67" s="20" t="s">
        <v>26</v>
      </c>
      <c r="D67" s="17">
        <f>SQRT(EXP(D66^2)-1)</f>
        <v>6.2004821015215592</v>
      </c>
      <c r="E67" s="17">
        <f t="shared" ref="E67:F67" si="34">SQRT(EXP(E66^2)-1)</f>
        <v>26.357240567418263</v>
      </c>
      <c r="F67" s="17">
        <f t="shared" si="34"/>
        <v>106.3130019653485</v>
      </c>
      <c r="G67" s="13" t="s">
        <v>26</v>
      </c>
      <c r="H67" s="33">
        <f>H66/H65</f>
        <v>1.7017144524769023</v>
      </c>
      <c r="I67" s="33">
        <f t="shared" ref="I67:J67" si="35">I66/I65</f>
        <v>1.3300667011395599</v>
      </c>
      <c r="J67" s="98">
        <f t="shared" si="35"/>
        <v>1.3347735036445338</v>
      </c>
    </row>
    <row r="68" spans="1:17" x14ac:dyDescent="0.2">
      <c r="A68" s="75"/>
      <c r="B68" s="75"/>
      <c r="M68" s="75"/>
      <c r="N68" s="75"/>
      <c r="O68" s="75"/>
      <c r="P68" s="75"/>
    </row>
    <row r="69" spans="1:17" x14ac:dyDescent="0.2">
      <c r="A69" s="75"/>
      <c r="B69" s="75"/>
      <c r="M69" s="75"/>
      <c r="N69" s="75"/>
      <c r="O69" s="75"/>
      <c r="P69" s="75"/>
    </row>
    <row r="70" spans="1:17" x14ac:dyDescent="0.2">
      <c r="A70" s="50"/>
      <c r="J70" s="50"/>
      <c r="M70" s="75"/>
      <c r="N70" s="75"/>
      <c r="O70" s="75"/>
      <c r="P70" s="75"/>
    </row>
    <row r="71" spans="1:17" x14ac:dyDescent="0.2">
      <c r="A71" s="50" t="s">
        <v>70</v>
      </c>
      <c r="J71" s="50"/>
      <c r="M71" s="75"/>
      <c r="N71" s="75"/>
      <c r="O71" s="75"/>
      <c r="P71" s="75"/>
    </row>
    <row r="72" spans="1:17" x14ac:dyDescent="0.2">
      <c r="A72" s="50" t="s">
        <v>71</v>
      </c>
      <c r="J72" s="50"/>
      <c r="M72" s="75"/>
      <c r="N72" s="75"/>
      <c r="O72" s="75"/>
      <c r="P72" s="75"/>
    </row>
    <row r="73" spans="1:17" x14ac:dyDescent="0.2">
      <c r="A73" s="50"/>
      <c r="J73" s="50"/>
      <c r="M73" s="75"/>
      <c r="N73" s="75"/>
      <c r="O73" s="75"/>
      <c r="P73" s="75"/>
    </row>
    <row r="74" spans="1:17" x14ac:dyDescent="0.2">
      <c r="A74" s="50"/>
      <c r="M74" s="75"/>
      <c r="N74" s="75"/>
      <c r="O74" s="75"/>
      <c r="P74" s="75"/>
    </row>
    <row r="75" spans="1:17" x14ac:dyDescent="0.2">
      <c r="M75" s="75"/>
      <c r="N75" s="75"/>
      <c r="O75" s="75"/>
      <c r="P75" s="75"/>
    </row>
    <row r="76" spans="1:17" x14ac:dyDescent="0.2">
      <c r="M76" s="75"/>
      <c r="N76" s="75"/>
      <c r="O76" s="75"/>
      <c r="P76" s="75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DD4C-0DB8-6145-991B-BE13CF7442D8}">
  <sheetPr codeName="Sheet8">
    <tabColor theme="4" tint="-0.249977111117893"/>
  </sheetPr>
  <dimension ref="A1:U78"/>
  <sheetViews>
    <sheetView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1" ht="17" thickBot="1" x14ac:dyDescent="0.25">
      <c r="A1" s="6" t="s">
        <v>52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</row>
    <row r="2" spans="1:21" x14ac:dyDescent="0.2">
      <c r="A2" s="75">
        <v>2010</v>
      </c>
      <c r="B2" s="75" t="s">
        <v>11</v>
      </c>
      <c r="C2" s="75" t="s">
        <v>54</v>
      </c>
      <c r="D2" s="77">
        <v>-1.8458000000000001</v>
      </c>
      <c r="E2" s="77">
        <v>-0.38200000000000001</v>
      </c>
      <c r="F2" s="77">
        <v>3.9632999999999998</v>
      </c>
      <c r="G2" s="75"/>
      <c r="H2" s="103">
        <v>20.569714000000001</v>
      </c>
      <c r="I2" s="75"/>
      <c r="J2" s="75"/>
      <c r="K2" s="79">
        <f t="shared" ref="K2:K9" si="0">-2*LN(H2/L2) +2*M2</f>
        <v>6.9221736999262156</v>
      </c>
      <c r="L2" s="75">
        <v>12</v>
      </c>
      <c r="M2" s="75">
        <v>4</v>
      </c>
      <c r="N2" s="75">
        <f t="shared" ref="N2:N9" si="1">1/EXP(-0.5*K2)</f>
        <v>31.851575593016548</v>
      </c>
      <c r="O2">
        <f>N2/SUM(N$2:N$9)</f>
        <v>4.4871870875078115E-2</v>
      </c>
      <c r="P2" s="38">
        <f>N2/(SUM(N$2:N$5))</f>
        <v>8.2720362564304192E-2</v>
      </c>
      <c r="Q2" s="4">
        <f>$O2*D2+$O3*D3+$O4*D4+$O5*D5+$O6*D6+$O7*D7+$O8*D8+$O9*D9</f>
        <v>-0.87917788953050491</v>
      </c>
      <c r="R2" s="4">
        <f t="shared" ref="R2:S2" si="2">$O2*E2+$O3*E3+$O4*E4+$O5*E5+$O6*E6+$O7*E7+$O8*E8+$O9*E9</f>
        <v>2.3421676735426824</v>
      </c>
      <c r="S2" s="4">
        <f t="shared" si="2"/>
        <v>3.0478749135468859</v>
      </c>
      <c r="T2" s="79">
        <v>0.5</v>
      </c>
      <c r="U2" s="75"/>
    </row>
    <row r="3" spans="1:21" x14ac:dyDescent="0.2">
      <c r="A3" s="75">
        <v>2010</v>
      </c>
      <c r="B3" s="75" t="s">
        <v>11</v>
      </c>
      <c r="C3" s="75" t="s">
        <v>55</v>
      </c>
      <c r="D3" s="77">
        <v>-0.38140000000000002</v>
      </c>
      <c r="E3" s="77">
        <v>5.2249999999999996</v>
      </c>
      <c r="F3" s="77">
        <v>1.3623000000000001</v>
      </c>
      <c r="G3" s="75"/>
      <c r="H3" s="103">
        <v>3.7873941000000002</v>
      </c>
      <c r="I3" s="75"/>
      <c r="J3" s="75"/>
      <c r="K3" s="79">
        <f t="shared" si="0"/>
        <v>10.306456879478903</v>
      </c>
      <c r="L3" s="75">
        <v>12</v>
      </c>
      <c r="M3" s="75">
        <v>4</v>
      </c>
      <c r="N3" s="75">
        <f t="shared" si="1"/>
        <v>172.98907457180937</v>
      </c>
      <c r="O3">
        <f t="shared" ref="O3:O9" si="3">N3/SUM(N$2:N$9)</f>
        <v>0.24370359307083636</v>
      </c>
      <c r="P3" s="39">
        <f t="shared" ref="P3:P4" si="4">N3/(SUM(N$2:N$5))</f>
        <v>0.44926251533317962</v>
      </c>
      <c r="T3" s="75"/>
      <c r="U3" s="75"/>
    </row>
    <row r="4" spans="1:21" x14ac:dyDescent="0.2">
      <c r="A4" s="75">
        <v>2010</v>
      </c>
      <c r="B4" s="75" t="s">
        <v>43</v>
      </c>
      <c r="C4" s="75" t="s">
        <v>56</v>
      </c>
      <c r="D4" s="77">
        <v>-0.51782877999999999</v>
      </c>
      <c r="E4" s="77">
        <v>0.25853577999999999</v>
      </c>
      <c r="F4" s="77">
        <v>7.3675674000000004</v>
      </c>
      <c r="G4" s="75"/>
      <c r="H4" s="103">
        <v>4.2011342000000003</v>
      </c>
      <c r="I4" s="75"/>
      <c r="J4" s="75"/>
      <c r="K4" s="79">
        <f t="shared" si="0"/>
        <v>10.09910422667185</v>
      </c>
      <c r="L4" s="75">
        <v>12</v>
      </c>
      <c r="M4" s="75">
        <v>4</v>
      </c>
      <c r="N4" s="75">
        <f t="shared" si="1"/>
        <v>155.9525997521647</v>
      </c>
      <c r="O4">
        <f t="shared" si="3"/>
        <v>0.21970294368251467</v>
      </c>
      <c r="P4" s="39">
        <f t="shared" si="4"/>
        <v>0.40501781636112544</v>
      </c>
      <c r="Q4" s="4">
        <f>$P2*D2+$P3*D3+$P4*D4+$P5*D5</f>
        <v>-0.7606684497825803</v>
      </c>
      <c r="R4" s="4">
        <f t="shared" ref="R4:S4" si="5">$P2*E2+$P3*E3+$P4*E4+$P5*E5</f>
        <v>2.1866556382710769</v>
      </c>
      <c r="S4" s="4">
        <f t="shared" si="5"/>
        <v>4.1977110800970152</v>
      </c>
      <c r="T4" s="75"/>
      <c r="U4" s="75"/>
    </row>
    <row r="5" spans="1:21" ht="17" thickBot="1" x14ac:dyDescent="0.25">
      <c r="A5" s="75">
        <v>2010</v>
      </c>
      <c r="B5" s="75" t="s">
        <v>11</v>
      </c>
      <c r="C5" s="75" t="s">
        <v>57</v>
      </c>
      <c r="D5" s="77">
        <v>-3.6017000000000001</v>
      </c>
      <c r="E5" s="77">
        <v>-3.7120000000000002</v>
      </c>
      <c r="F5" s="77">
        <v>4.3467000000000002</v>
      </c>
      <c r="G5" s="75"/>
      <c r="H5" s="103">
        <v>27.008776999999998</v>
      </c>
      <c r="I5" s="75"/>
      <c r="J5" s="75"/>
      <c r="K5" s="79">
        <f t="shared" si="0"/>
        <v>6.3774895250694525</v>
      </c>
      <c r="L5" s="75">
        <v>12</v>
      </c>
      <c r="M5" s="75">
        <v>4</v>
      </c>
      <c r="N5" s="75">
        <f t="shared" si="1"/>
        <v>24.257958825671036</v>
      </c>
      <c r="O5">
        <f t="shared" si="3"/>
        <v>3.41741334879875E-2</v>
      </c>
      <c r="P5" s="40">
        <f>N5/(SUM(N$2:N$5))</f>
        <v>6.2999305741390815E-2</v>
      </c>
      <c r="Q5" s="4">
        <f>$P6*D6+$P7*D7+$P8*D8+$P9*D9</f>
        <v>-1.0196786080666802</v>
      </c>
      <c r="R5" s="4">
        <f t="shared" ref="R5:S5" si="6">$P6*E6+$P7*E7+$P8*E8+$P9*E9</f>
        <v>2.5265373975339425</v>
      </c>
      <c r="S5" s="4">
        <f t="shared" si="6"/>
        <v>1.6846686749315898</v>
      </c>
      <c r="T5" s="75"/>
      <c r="U5" s="75"/>
    </row>
    <row r="6" spans="1:21" x14ac:dyDescent="0.2">
      <c r="A6" s="75">
        <v>2010</v>
      </c>
      <c r="B6" s="75" t="s">
        <v>11</v>
      </c>
      <c r="C6" s="75" t="s">
        <v>50</v>
      </c>
      <c r="D6" s="77">
        <v>-1.21024969254244</v>
      </c>
      <c r="E6" s="77">
        <v>-0.44422072698913001</v>
      </c>
      <c r="F6" s="77">
        <v>4.3540608175939504</v>
      </c>
      <c r="G6" s="75"/>
      <c r="H6" s="103">
        <v>8.9157323999999996</v>
      </c>
      <c r="I6" s="75"/>
      <c r="J6" s="75"/>
      <c r="K6" s="79">
        <f t="shared" si="0"/>
        <v>8.5941784963474817</v>
      </c>
      <c r="L6" s="75">
        <v>12</v>
      </c>
      <c r="M6" s="75">
        <v>4</v>
      </c>
      <c r="N6" s="75">
        <f t="shared" si="1"/>
        <v>73.485583797662073</v>
      </c>
      <c r="O6">
        <f t="shared" si="3"/>
        <v>0.1035250396866203</v>
      </c>
      <c r="P6" s="38">
        <f>N6/SUM(N$6:N$9)</f>
        <v>0.22626076853146904</v>
      </c>
      <c r="T6" s="75"/>
      <c r="U6" s="75"/>
    </row>
    <row r="7" spans="1:21" x14ac:dyDescent="0.2">
      <c r="A7" s="75">
        <v>2010</v>
      </c>
      <c r="B7" s="75" t="s">
        <v>11</v>
      </c>
      <c r="C7" s="75" t="s">
        <v>48</v>
      </c>
      <c r="D7" s="77">
        <v>-0.43348723088332902</v>
      </c>
      <c r="E7" s="77">
        <v>4.2091567911039096</v>
      </c>
      <c r="F7" s="77">
        <v>1.3390679439939599</v>
      </c>
      <c r="G7" s="75"/>
      <c r="H7" s="103">
        <v>3.7737769999999999</v>
      </c>
      <c r="I7" s="75"/>
      <c r="J7" s="75"/>
      <c r="K7" s="79">
        <f t="shared" si="0"/>
        <v>10.313660586175402</v>
      </c>
      <c r="L7" s="75">
        <v>12</v>
      </c>
      <c r="M7" s="75">
        <v>4</v>
      </c>
      <c r="N7" s="75">
        <f t="shared" si="1"/>
        <v>173.61327932141484</v>
      </c>
      <c r="O7">
        <f t="shared" si="3"/>
        <v>0.24458296039890187</v>
      </c>
      <c r="P7" s="39">
        <f t="shared" ref="P7:P9" si="7">N7/SUM(N$6:N$9)</f>
        <v>0.53455211180865192</v>
      </c>
      <c r="T7" s="75"/>
      <c r="U7" s="75"/>
    </row>
    <row r="8" spans="1:21" x14ac:dyDescent="0.2">
      <c r="A8" s="75">
        <v>2010</v>
      </c>
      <c r="B8" s="75" t="s">
        <v>43</v>
      </c>
      <c r="C8" s="75" t="s">
        <v>49</v>
      </c>
      <c r="D8" s="77">
        <v>-3.5780338879333602</v>
      </c>
      <c r="E8" s="77">
        <v>3.9435683768351502</v>
      </c>
      <c r="F8" s="77">
        <v>-2.4174960359569599</v>
      </c>
      <c r="G8" s="75"/>
      <c r="H8" s="103">
        <v>26.985323999999999</v>
      </c>
      <c r="I8" s="75"/>
      <c r="J8" s="75"/>
      <c r="K8" s="79">
        <f t="shared" si="0"/>
        <v>6.3792269742382022</v>
      </c>
      <c r="L8" s="75">
        <v>12</v>
      </c>
      <c r="M8" s="75">
        <v>4</v>
      </c>
      <c r="N8" s="75">
        <f t="shared" si="1"/>
        <v>24.279041467048188</v>
      </c>
      <c r="O8">
        <f t="shared" si="3"/>
        <v>3.4203834296941786E-2</v>
      </c>
      <c r="P8" s="39">
        <f t="shared" si="7"/>
        <v>7.4754724636432693E-2</v>
      </c>
      <c r="T8" s="75"/>
      <c r="U8" s="75"/>
    </row>
    <row r="9" spans="1:21" ht="17" thickBot="1" x14ac:dyDescent="0.25">
      <c r="A9" s="75">
        <v>2010</v>
      </c>
      <c r="B9" s="75" t="s">
        <v>11</v>
      </c>
      <c r="C9" s="75" t="s">
        <v>51</v>
      </c>
      <c r="D9" s="77">
        <v>-1.500009348759</v>
      </c>
      <c r="E9" s="77">
        <v>0.50010279844677896</v>
      </c>
      <c r="F9" s="77">
        <v>1.00000478158193</v>
      </c>
      <c r="G9" s="75"/>
      <c r="H9" s="103">
        <v>12.268145000000001</v>
      </c>
      <c r="I9" s="75"/>
      <c r="J9" s="75"/>
      <c r="K9" s="79">
        <f t="shared" si="0"/>
        <v>7.955801168476766</v>
      </c>
      <c r="L9" s="75">
        <v>12</v>
      </c>
      <c r="M9" s="75">
        <v>4</v>
      </c>
      <c r="N9" s="75">
        <f t="shared" si="1"/>
        <v>53.404797579237176</v>
      </c>
      <c r="O9">
        <f t="shared" si="3"/>
        <v>7.5235624501119466E-2</v>
      </c>
      <c r="P9" s="40">
        <f t="shared" si="7"/>
        <v>0.16443239502344636</v>
      </c>
      <c r="T9" s="75"/>
      <c r="U9" s="75"/>
    </row>
    <row r="10" spans="1:21" x14ac:dyDescent="0.2">
      <c r="A10" s="75"/>
      <c r="B10" s="75"/>
      <c r="C10" s="75"/>
      <c r="D10" s="75"/>
      <c r="E10" s="75"/>
      <c r="F10" s="75"/>
      <c r="G10" s="75"/>
      <c r="H10" s="100"/>
      <c r="I10" s="75"/>
      <c r="J10" s="75"/>
      <c r="K10" s="79"/>
      <c r="L10" s="75"/>
      <c r="M10" s="75"/>
      <c r="N10" s="75"/>
      <c r="O10">
        <f>SUM(O2:O9)</f>
        <v>1</v>
      </c>
      <c r="P10">
        <f>SUM(P2:P9)</f>
        <v>1.9999999999999998</v>
      </c>
      <c r="T10" s="75"/>
      <c r="U10" s="75"/>
    </row>
    <row r="11" spans="1:21" x14ac:dyDescent="0.2">
      <c r="A11" s="75"/>
      <c r="B11" s="75"/>
      <c r="C11" s="75"/>
      <c r="D11" s="75"/>
      <c r="E11" s="75"/>
      <c r="F11" s="75"/>
      <c r="G11" s="75"/>
      <c r="H11" s="100"/>
      <c r="I11" s="75"/>
      <c r="J11" s="75"/>
      <c r="K11" s="100"/>
      <c r="L11" s="75"/>
      <c r="M11" s="75"/>
      <c r="N11" s="75"/>
      <c r="T11" s="75"/>
      <c r="U11" s="75"/>
    </row>
    <row r="12" spans="1:21" x14ac:dyDescent="0.2">
      <c r="A12" s="75">
        <v>2010</v>
      </c>
      <c r="B12" s="75" t="s">
        <v>17</v>
      </c>
      <c r="C12" s="75" t="s">
        <v>7</v>
      </c>
      <c r="D12" s="77">
        <v>-3.7059866000000001</v>
      </c>
      <c r="E12" s="77">
        <v>2.2549155000000001</v>
      </c>
      <c r="F12" s="77">
        <v>-2.4390833000000001</v>
      </c>
      <c r="G12" s="77">
        <v>0.54420595999999999</v>
      </c>
      <c r="H12" s="100">
        <v>28.193878999999999</v>
      </c>
      <c r="I12" s="78">
        <v>0.35925499999999999</v>
      </c>
      <c r="J12" s="75"/>
      <c r="K12" s="79">
        <f>-2*LN(H12/L12) +2*M12</f>
        <v>8.2916035042834881</v>
      </c>
      <c r="L12" s="75">
        <v>12</v>
      </c>
      <c r="M12" s="75">
        <v>5</v>
      </c>
      <c r="N12" s="75">
        <f>1/EXP(-0.5*K12)</f>
        <v>63.168246881917852</v>
      </c>
      <c r="O12">
        <f>N12/SUM(N$12:N$19)</f>
        <v>0.12585655761391909</v>
      </c>
      <c r="Q12">
        <f>$O12*D12</f>
        <v>-0.46642271603931212</v>
      </c>
      <c r="R12">
        <f t="shared" ref="R12:T19" si="8">$O12*E12</f>
        <v>0.28379590254026921</v>
      </c>
      <c r="S12">
        <f t="shared" si="8"/>
        <v>-0.3069746278715979</v>
      </c>
      <c r="T12" s="75">
        <f t="shared" si="8"/>
        <v>6.8491888758578146E-2</v>
      </c>
      <c r="U12" s="75"/>
    </row>
    <row r="13" spans="1:21" x14ac:dyDescent="0.2">
      <c r="A13" s="75">
        <v>2010</v>
      </c>
      <c r="B13" s="75" t="s">
        <v>17</v>
      </c>
      <c r="C13" s="75" t="s">
        <v>30</v>
      </c>
      <c r="D13" s="77">
        <v>-3.7313071999999998</v>
      </c>
      <c r="E13" s="77">
        <v>2.4354401000000001</v>
      </c>
      <c r="F13" s="77">
        <v>-2.4590621000000001</v>
      </c>
      <c r="G13" s="77">
        <v>0.71292584999999997</v>
      </c>
      <c r="H13" s="100">
        <v>28.377058000000002</v>
      </c>
      <c r="I13" s="75"/>
      <c r="J13" s="75"/>
      <c r="K13" s="79">
        <f t="shared" ref="K13:K19" si="9">-2*LN(H13/L13) +2*M13</f>
        <v>8.2786512959642931</v>
      </c>
      <c r="L13" s="75">
        <v>12</v>
      </c>
      <c r="M13" s="75">
        <v>5</v>
      </c>
      <c r="N13" s="75">
        <f>1/EXP(-0.5*K13)</f>
        <v>62.760484516432925</v>
      </c>
      <c r="O13" s="75">
        <f t="shared" ref="O13:O19" si="10">N13/SUM(N$12:N$19)</f>
        <v>0.12504413095689354</v>
      </c>
      <c r="Q13">
        <f t="shared" ref="Q13:Q19" si="11">$O13*D13</f>
        <v>-0.46657806615719971</v>
      </c>
      <c r="R13">
        <f t="shared" si="8"/>
        <v>0.30453749080206993</v>
      </c>
      <c r="S13">
        <f t="shared" si="8"/>
        <v>-0.30749128326353364</v>
      </c>
      <c r="T13" s="75">
        <f t="shared" si="8"/>
        <v>8.9147193349954634E-2</v>
      </c>
      <c r="U13" s="75"/>
    </row>
    <row r="14" spans="1:21" x14ac:dyDescent="0.2">
      <c r="A14" s="75">
        <v>2010</v>
      </c>
      <c r="B14" s="75" t="s">
        <v>18</v>
      </c>
      <c r="C14" s="75" t="s">
        <v>7</v>
      </c>
      <c r="D14" s="77">
        <v>-3.7552519000000002</v>
      </c>
      <c r="E14" s="77">
        <v>3.2346737999999999</v>
      </c>
      <c r="F14" s="77">
        <v>-2.4814090000000002</v>
      </c>
      <c r="G14" s="77">
        <v>0.56257011000000001</v>
      </c>
      <c r="H14" s="100">
        <v>28.542649999999998</v>
      </c>
      <c r="I14" s="78">
        <v>0.35041</v>
      </c>
      <c r="J14" s="75"/>
      <c r="K14" s="79">
        <f t="shared" si="9"/>
        <v>8.2670143798249036</v>
      </c>
      <c r="L14" s="75">
        <v>12</v>
      </c>
      <c r="M14" s="75">
        <v>5</v>
      </c>
      <c r="N14" s="75">
        <f t="shared" ref="N14:N19" si="12">1/EXP(-0.5*K14)</f>
        <v>62.396375572377451</v>
      </c>
      <c r="O14" s="75">
        <f t="shared" si="10"/>
        <v>0.12431867947521914</v>
      </c>
      <c r="Q14">
        <f t="shared" si="11"/>
        <v>-0.46684795730480771</v>
      </c>
      <c r="R14">
        <f t="shared" si="8"/>
        <v>0.40213037534908913</v>
      </c>
      <c r="S14">
        <f t="shared" si="8"/>
        <v>-0.30848549011792409</v>
      </c>
      <c r="T14" s="75">
        <f t="shared" si="8"/>
        <v>6.9937973187428781E-2</v>
      </c>
      <c r="U14" s="75"/>
    </row>
    <row r="15" spans="1:21" x14ac:dyDescent="0.2">
      <c r="A15" s="75">
        <v>2010</v>
      </c>
      <c r="B15" s="75" t="s">
        <v>18</v>
      </c>
      <c r="C15" s="75" t="s">
        <v>29</v>
      </c>
      <c r="D15" s="77">
        <v>-3.6993814999999999</v>
      </c>
      <c r="E15" s="77">
        <v>2.9751291000000002</v>
      </c>
      <c r="F15" s="77">
        <v>-2.4716996</v>
      </c>
      <c r="G15" s="77">
        <v>0.69499105000000005</v>
      </c>
      <c r="H15" s="100">
        <v>28.020153000000001</v>
      </c>
      <c r="I15" s="75"/>
      <c r="J15" s="75"/>
      <c r="K15" s="79">
        <f t="shared" si="9"/>
        <v>8.303965297017216</v>
      </c>
      <c r="L15" s="75">
        <v>12</v>
      </c>
      <c r="M15" s="75">
        <v>5</v>
      </c>
      <c r="N15" s="75">
        <f t="shared" si="12"/>
        <v>63.559892382847401</v>
      </c>
      <c r="O15" s="75">
        <f t="shared" si="10"/>
        <v>0.12663687299364007</v>
      </c>
      <c r="Q15">
        <f t="shared" si="11"/>
        <v>-0.46847810517052169</v>
      </c>
      <c r="R15">
        <f t="shared" si="8"/>
        <v>0.37676104597638271</v>
      </c>
      <c r="S15">
        <f t="shared" si="8"/>
        <v>-0.31300830832363097</v>
      </c>
      <c r="T15" s="75">
        <f t="shared" si="8"/>
        <v>8.8011493330566556E-2</v>
      </c>
      <c r="U15" s="75"/>
    </row>
    <row r="16" spans="1:21" x14ac:dyDescent="0.2">
      <c r="A16" s="75">
        <v>2010</v>
      </c>
      <c r="B16" s="75" t="s">
        <v>27</v>
      </c>
      <c r="C16" s="75" t="s">
        <v>7</v>
      </c>
      <c r="D16" s="77">
        <v>-3.7591136000000001</v>
      </c>
      <c r="E16" s="77">
        <v>1.7901673</v>
      </c>
      <c r="F16" s="77">
        <v>-2.4959178</v>
      </c>
      <c r="G16" s="77">
        <v>0.54459502000000004</v>
      </c>
      <c r="H16" s="100">
        <v>28.507100000000001</v>
      </c>
      <c r="I16" s="107">
        <v>0.36704999999999999</v>
      </c>
      <c r="J16" s="75"/>
      <c r="K16" s="79">
        <f t="shared" si="9"/>
        <v>8.2695069414646234</v>
      </c>
      <c r="L16" s="75">
        <v>12</v>
      </c>
      <c r="M16" s="75">
        <v>5</v>
      </c>
      <c r="N16" s="75">
        <f t="shared" si="12"/>
        <v>62.474187456139674</v>
      </c>
      <c r="O16" s="75">
        <f t="shared" si="10"/>
        <v>0.12447371204799379</v>
      </c>
      <c r="Q16">
        <f t="shared" si="11"/>
        <v>-0.46791082380209731</v>
      </c>
      <c r="R16">
        <f t="shared" si="8"/>
        <v>0.22282876901793452</v>
      </c>
      <c r="S16">
        <f t="shared" si="8"/>
        <v>-0.31067615353266215</v>
      </c>
      <c r="T16" s="75">
        <f t="shared" si="8"/>
        <v>6.7787763702251425E-2</v>
      </c>
      <c r="U16" s="75"/>
    </row>
    <row r="17" spans="1:21" x14ac:dyDescent="0.2">
      <c r="A17" s="75">
        <v>2010</v>
      </c>
      <c r="B17" s="75" t="s">
        <v>27</v>
      </c>
      <c r="C17" s="75" t="s">
        <v>29</v>
      </c>
      <c r="D17" s="77">
        <v>-3.7712355999999998</v>
      </c>
      <c r="E17" s="77">
        <v>4.2819777999999999</v>
      </c>
      <c r="F17" s="77">
        <v>-2.4726439999999998</v>
      </c>
      <c r="G17" s="77">
        <v>0.70411699000000005</v>
      </c>
      <c r="H17" s="100">
        <v>28.735658000000001</v>
      </c>
      <c r="I17" s="75"/>
      <c r="J17" s="75"/>
      <c r="K17" s="79">
        <f t="shared" si="9"/>
        <v>8.2535357183733904</v>
      </c>
      <c r="L17" s="75">
        <v>12</v>
      </c>
      <c r="M17" s="75">
        <v>5</v>
      </c>
      <c r="N17" s="75">
        <f t="shared" si="12"/>
        <v>61.977279560848025</v>
      </c>
      <c r="O17" s="75">
        <f t="shared" si="10"/>
        <v>0.12348367163624244</v>
      </c>
      <c r="Q17">
        <f t="shared" si="11"/>
        <v>-0.46568601849330771</v>
      </c>
      <c r="R17">
        <f t="shared" si="8"/>
        <v>0.52875434060887982</v>
      </c>
      <c r="S17">
        <f t="shared" si="8"/>
        <v>-0.30533115976932501</v>
      </c>
      <c r="T17" s="75">
        <f t="shared" si="8"/>
        <v>8.6946951186659405E-2</v>
      </c>
      <c r="U17" s="75"/>
    </row>
    <row r="18" spans="1:21" x14ac:dyDescent="0.2">
      <c r="A18" s="9">
        <v>2010</v>
      </c>
      <c r="B18" t="s">
        <v>28</v>
      </c>
      <c r="C18" t="s">
        <v>7</v>
      </c>
      <c r="D18" s="65">
        <v>-3.7641274</v>
      </c>
      <c r="E18" s="65">
        <v>1.3784080000000001</v>
      </c>
      <c r="F18" s="65">
        <v>-2.4978305999999999</v>
      </c>
      <c r="G18" s="65">
        <v>0.53117517000000003</v>
      </c>
      <c r="H18" s="2">
        <v>28.535557000000001</v>
      </c>
      <c r="I18" s="36">
        <v>0.34354499999999999</v>
      </c>
      <c r="K18" s="4">
        <f t="shared" si="9"/>
        <v>8.2675114522039657</v>
      </c>
      <c r="L18">
        <v>12</v>
      </c>
      <c r="M18">
        <v>5</v>
      </c>
      <c r="N18">
        <f t="shared" si="12"/>
        <v>62.411885257081892</v>
      </c>
      <c r="O18">
        <f t="shared" si="10"/>
        <v>0.12434958100601874</v>
      </c>
      <c r="Q18">
        <f t="shared" si="11"/>
        <v>-0.46806766504327474</v>
      </c>
      <c r="R18">
        <f t="shared" si="8"/>
        <v>0.17140445725534428</v>
      </c>
      <c r="S18">
        <f t="shared" si="8"/>
        <v>-0.31060418853401239</v>
      </c>
      <c r="T18" s="75">
        <f t="shared" si="8"/>
        <v>6.6051409830300778E-2</v>
      </c>
      <c r="U18" s="75"/>
    </row>
    <row r="19" spans="1:21" ht="17" thickBot="1" x14ac:dyDescent="0.25">
      <c r="A19" s="12">
        <v>2010</v>
      </c>
      <c r="B19" s="13" t="s">
        <v>28</v>
      </c>
      <c r="C19" s="13" t="s">
        <v>29</v>
      </c>
      <c r="D19" s="69">
        <v>-3.7139878</v>
      </c>
      <c r="E19" s="69">
        <v>1.8368017000000001</v>
      </c>
      <c r="F19" s="69">
        <v>-2.4571287000000002</v>
      </c>
      <c r="G19" s="69">
        <v>0.69330594000000001</v>
      </c>
      <c r="H19" s="48">
        <v>28.198307</v>
      </c>
      <c r="I19" s="13"/>
      <c r="J19" s="13"/>
      <c r="K19" s="46">
        <f t="shared" si="9"/>
        <v>8.2912894182142516</v>
      </c>
      <c r="L19" s="13">
        <v>12</v>
      </c>
      <c r="M19" s="13">
        <v>5</v>
      </c>
      <c r="N19" s="13">
        <f t="shared" si="12"/>
        <v>63.158327527639138</v>
      </c>
      <c r="O19" s="13">
        <f t="shared" si="10"/>
        <v>0.12583679427007316</v>
      </c>
      <c r="Q19">
        <f t="shared" si="11"/>
        <v>-0.46735631871016159</v>
      </c>
      <c r="R19">
        <f t="shared" si="8"/>
        <v>0.23113723763782065</v>
      </c>
      <c r="S19">
        <f t="shared" si="8"/>
        <v>-0.30919719871699236</v>
      </c>
      <c r="T19" s="75">
        <f t="shared" si="8"/>
        <v>8.7243396937999693E-2</v>
      </c>
      <c r="U19" s="75"/>
    </row>
    <row r="20" spans="1:21" x14ac:dyDescent="0.2">
      <c r="A20" s="9"/>
      <c r="I20" s="5"/>
      <c r="Q20" t="s">
        <v>38</v>
      </c>
      <c r="T20" s="75"/>
      <c r="U20" s="75"/>
    </row>
    <row r="21" spans="1:21" x14ac:dyDescent="0.2">
      <c r="A21" s="9">
        <v>2010</v>
      </c>
      <c r="B21" t="s">
        <v>31</v>
      </c>
      <c r="I21" s="5"/>
      <c r="P21" s="1" t="s">
        <v>4</v>
      </c>
      <c r="Q21" s="10">
        <f>SUM(Q12:Q19)</f>
        <v>-3.7373476707206823</v>
      </c>
      <c r="R21" s="10">
        <f t="shared" ref="R21:T21" si="13">SUM(R12:R19)</f>
        <v>2.5213496191877898</v>
      </c>
      <c r="S21" s="10">
        <f t="shared" si="13"/>
        <v>-2.4717684101296786</v>
      </c>
      <c r="T21" s="104">
        <f t="shared" si="13"/>
        <v>0.62361807028373939</v>
      </c>
      <c r="U21" s="75"/>
    </row>
    <row r="22" spans="1:21" x14ac:dyDescent="0.2">
      <c r="A22">
        <v>2010</v>
      </c>
      <c r="B22" t="s">
        <v>12</v>
      </c>
      <c r="C22" t="s">
        <v>7</v>
      </c>
      <c r="D22">
        <v>-0.24292825000000001</v>
      </c>
      <c r="E22" s="34">
        <v>2.2837533900000002</v>
      </c>
      <c r="F22" s="34">
        <v>0.54206058999999995</v>
      </c>
      <c r="G22" s="34">
        <v>0.20088001999999999</v>
      </c>
      <c r="H22">
        <v>13.096909</v>
      </c>
      <c r="I22" s="5">
        <v>0.48029500000000003</v>
      </c>
      <c r="J22" s="4"/>
      <c r="K22" s="4">
        <f>-2*LN(H22/L22) +2*M22</f>
        <v>9.2496966583383173</v>
      </c>
      <c r="L22">
        <v>9</v>
      </c>
      <c r="M22">
        <v>5</v>
      </c>
      <c r="N22">
        <f>1/EXP(-0.5*K22)</f>
        <v>101.98730341053678</v>
      </c>
      <c r="O22">
        <f>N22/SUM(N$22:N$24)</f>
        <v>1.1994355477355121E-10</v>
      </c>
      <c r="P22" s="1" t="s">
        <v>5</v>
      </c>
      <c r="Q22" s="10">
        <f>STDEV(D12:D19)</f>
        <v>2.8452106048987964E-2</v>
      </c>
      <c r="R22" s="10">
        <f t="shared" ref="R22:T22" si="14">STDEV(E12:E19)</f>
        <v>0.9413091516955765</v>
      </c>
      <c r="S22" s="10">
        <f t="shared" si="14"/>
        <v>2.0000648996072724E-2</v>
      </c>
      <c r="T22" s="104">
        <f t="shared" si="14"/>
        <v>8.3861949459978311E-2</v>
      </c>
      <c r="U22" s="75"/>
    </row>
    <row r="23" spans="1:21" x14ac:dyDescent="0.2">
      <c r="A23">
        <v>2010</v>
      </c>
      <c r="B23" t="s">
        <v>12</v>
      </c>
      <c r="C23" t="s">
        <v>29</v>
      </c>
      <c r="D23">
        <v>-0.24292825000000001</v>
      </c>
      <c r="E23" s="34">
        <v>2.2837533900000002</v>
      </c>
      <c r="F23" s="34">
        <v>0.54206058999999995</v>
      </c>
      <c r="G23" s="34">
        <v>0.20088001999999999</v>
      </c>
      <c r="H23">
        <v>13.096909</v>
      </c>
      <c r="J23" s="4"/>
      <c r="K23" s="4">
        <f>-2*LN(H23/L23) +2*M23</f>
        <v>9.2496966583383173</v>
      </c>
      <c r="L23">
        <v>9</v>
      </c>
      <c r="M23">
        <v>5</v>
      </c>
      <c r="N23">
        <f>1/EXP(-0.5*K23)</f>
        <v>101.98730341053678</v>
      </c>
      <c r="O23">
        <f>N23/SUM(N$22:N$24)</f>
        <v>1.1994355477355121E-10</v>
      </c>
      <c r="P23" s="1" t="s">
        <v>26</v>
      </c>
      <c r="Q23" s="10">
        <f>SQRT(EXP(Q22^2)-1)</f>
        <v>2.8457865174078285E-2</v>
      </c>
      <c r="R23" s="10">
        <f t="shared" ref="R23:T23" si="15">SQRT(EXP(R22^2)-1)</f>
        <v>1.1939686750567478</v>
      </c>
      <c r="S23" s="10">
        <f t="shared" si="15"/>
        <v>2.0002649357481219E-2</v>
      </c>
      <c r="T23" s="105">
        <f t="shared" si="15"/>
        <v>8.400961235930357E-2</v>
      </c>
      <c r="U23" s="75"/>
    </row>
    <row r="24" spans="1:21" ht="17" thickBot="1" x14ac:dyDescent="0.25">
      <c r="A24" s="42">
        <v>2010</v>
      </c>
      <c r="B24" s="42" t="s">
        <v>12</v>
      </c>
      <c r="C24" s="42" t="s">
        <v>62</v>
      </c>
      <c r="D24" s="42">
        <v>-0.95460221000000001</v>
      </c>
      <c r="E24" s="42">
        <v>2.5459667100000001</v>
      </c>
      <c r="F24" s="42">
        <v>0.38382022999999998</v>
      </c>
      <c r="G24" s="42"/>
      <c r="H24" s="43">
        <v>1.9263269E-10</v>
      </c>
      <c r="I24" s="5"/>
      <c r="J24" s="4"/>
      <c r="K24" s="4">
        <f>-2*LN(H24/L24) +2*M24</f>
        <v>54.937696379249516</v>
      </c>
      <c r="L24">
        <v>3</v>
      </c>
      <c r="M24">
        <v>4</v>
      </c>
      <c r="N24">
        <f>1/EXP(-0.5*K24)</f>
        <v>850294153600.99524</v>
      </c>
      <c r="O24">
        <f t="shared" ref="O24" si="16">N24/SUM(N$22:N$24)</f>
        <v>0.99999999976011289</v>
      </c>
      <c r="P24" s="1"/>
      <c r="Q24" s="4"/>
      <c r="R24" s="4"/>
      <c r="S24" s="4"/>
      <c r="T24" s="79"/>
      <c r="U24" s="75"/>
    </row>
    <row r="25" spans="1:21" ht="17" thickTop="1" x14ac:dyDescent="0.2">
      <c r="A25">
        <v>2010</v>
      </c>
      <c r="B25" t="s">
        <v>12</v>
      </c>
      <c r="C25" t="s">
        <v>64</v>
      </c>
      <c r="D25">
        <v>-1.0579718499999999</v>
      </c>
      <c r="E25">
        <v>2.6124701699999999</v>
      </c>
      <c r="F25">
        <v>0.44983015999999998</v>
      </c>
      <c r="H25" s="2">
        <v>1.7542863000000001E-12</v>
      </c>
      <c r="I25" s="5"/>
      <c r="P25" s="35"/>
      <c r="T25" s="75"/>
      <c r="U25" s="75"/>
    </row>
    <row r="26" spans="1:21" x14ac:dyDescent="0.2">
      <c r="P26" s="35"/>
      <c r="T26" s="75"/>
      <c r="U26" s="75"/>
    </row>
    <row r="27" spans="1:21" x14ac:dyDescent="0.2">
      <c r="A27">
        <v>2010</v>
      </c>
      <c r="B27" t="s">
        <v>13</v>
      </c>
      <c r="C27" t="s">
        <v>7</v>
      </c>
      <c r="D27">
        <v>-0.71578394999999995</v>
      </c>
      <c r="E27">
        <v>2.3892350599999999</v>
      </c>
      <c r="F27">
        <v>-0.89809099999999997</v>
      </c>
      <c r="G27">
        <v>0.20226356000000001</v>
      </c>
      <c r="H27">
        <v>26.133185000000001</v>
      </c>
      <c r="I27" s="5">
        <v>0.59562499999999996</v>
      </c>
      <c r="K27" s="4">
        <f>-2*LN(H27/L27) +2*M27</f>
        <v>7.8680372293689675</v>
      </c>
      <c r="L27">
        <v>9</v>
      </c>
      <c r="M27">
        <v>5</v>
      </c>
      <c r="N27">
        <f>1/EXP(-0.5*K27)</f>
        <v>51.111964803493699</v>
      </c>
      <c r="O27">
        <f>N27/SUM(N$27:N$29)</f>
        <v>6.8346123920909578E-10</v>
      </c>
      <c r="P27" s="35"/>
      <c r="Q27" s="65"/>
      <c r="R27" s="65"/>
      <c r="S27" s="65"/>
      <c r="T27" s="75"/>
      <c r="U27" s="75"/>
    </row>
    <row r="28" spans="1:21" x14ac:dyDescent="0.2">
      <c r="A28">
        <v>2010</v>
      </c>
      <c r="B28" t="s">
        <v>13</v>
      </c>
      <c r="C28" t="s">
        <v>29</v>
      </c>
      <c r="D28">
        <v>-0.77711514999999998</v>
      </c>
      <c r="E28">
        <v>5.2646143299999997</v>
      </c>
      <c r="F28">
        <v>-0.87850346000000001</v>
      </c>
      <c r="G28">
        <v>0.20280450999999999</v>
      </c>
      <c r="H28">
        <v>21.929853999999999</v>
      </c>
      <c r="I28" s="5"/>
      <c r="K28" s="4">
        <f>-2*LN(H28/L28) +2*M28</f>
        <v>8.2187513449506469</v>
      </c>
      <c r="L28">
        <v>9</v>
      </c>
      <c r="M28">
        <v>5</v>
      </c>
      <c r="N28">
        <f>1/EXP(-0.5*K28)</f>
        <v>60.908678731887086</v>
      </c>
      <c r="O28">
        <f t="shared" ref="O28:O29" si="17">N28/SUM(N$27:N$29)</f>
        <v>8.1446137327592546E-10</v>
      </c>
      <c r="P28" s="35"/>
      <c r="T28" s="75"/>
      <c r="U28" s="75"/>
    </row>
    <row r="29" spans="1:21" ht="17" thickBot="1" x14ac:dyDescent="0.25">
      <c r="A29" s="42">
        <v>2010</v>
      </c>
      <c r="B29" s="42" t="s">
        <v>13</v>
      </c>
      <c r="C29" s="42" t="s">
        <v>62</v>
      </c>
      <c r="D29" s="42">
        <v>-2.1165512999999998</v>
      </c>
      <c r="E29" s="42">
        <v>5.0204361999999998</v>
      </c>
      <c r="F29" s="42">
        <v>-2.4381588000000001</v>
      </c>
      <c r="G29" s="42"/>
      <c r="H29" s="43">
        <v>2.1902339000000002E-9</v>
      </c>
      <c r="I29" s="5"/>
      <c r="K29" s="4">
        <f>-2*LN(H29/L29) +2*M29</f>
        <v>50.075739567672493</v>
      </c>
      <c r="L29">
        <v>3</v>
      </c>
      <c r="M29">
        <v>4</v>
      </c>
      <c r="N29">
        <f>1/EXP(-0.5*K29)</f>
        <v>74783999142.480865</v>
      </c>
      <c r="O29">
        <f t="shared" si="17"/>
        <v>0.99999999850207733</v>
      </c>
      <c r="P29" s="35"/>
      <c r="T29" s="75"/>
      <c r="U29" s="75"/>
    </row>
    <row r="30" spans="1:21" ht="17" thickTop="1" x14ac:dyDescent="0.2">
      <c r="A30">
        <v>2010</v>
      </c>
      <c r="B30" t="s">
        <v>13</v>
      </c>
      <c r="C30" t="s">
        <v>64</v>
      </c>
      <c r="D30">
        <v>-2.0820804399999999</v>
      </c>
      <c r="E30">
        <v>6.57337828</v>
      </c>
      <c r="F30">
        <v>-0.94523310999999999</v>
      </c>
      <c r="H30" s="2">
        <v>3.7310168000000001E-17</v>
      </c>
      <c r="I30" s="5"/>
      <c r="P30" s="35"/>
      <c r="T30" s="75"/>
      <c r="U30" s="75"/>
    </row>
    <row r="31" spans="1:21" x14ac:dyDescent="0.2">
      <c r="I31" s="5"/>
      <c r="P31" s="35"/>
      <c r="T31" s="75"/>
      <c r="U31" s="75"/>
    </row>
    <row r="32" spans="1:21" x14ac:dyDescent="0.2">
      <c r="A32">
        <v>2010</v>
      </c>
      <c r="B32" t="s">
        <v>22</v>
      </c>
      <c r="C32" t="s">
        <v>34</v>
      </c>
      <c r="D32">
        <v>-0.67805146000000005</v>
      </c>
      <c r="E32">
        <v>-0.44325242999999998</v>
      </c>
      <c r="F32">
        <v>1.06173863</v>
      </c>
      <c r="H32">
        <v>8.5270559000000006</v>
      </c>
      <c r="I32" s="5"/>
      <c r="K32" s="4">
        <f>-2*LN(H32/L32) +2*M32</f>
        <v>5.9107362665658325</v>
      </c>
      <c r="L32">
        <v>3</v>
      </c>
      <c r="M32">
        <v>4</v>
      </c>
      <c r="N32">
        <f t="shared" ref="N32:N34" si="18">1/EXP(-0.5*K32)</f>
        <v>19.208792814344367</v>
      </c>
      <c r="O32">
        <f>N32/SUM(N$32:$N$34)</f>
        <v>0.37543309117486862</v>
      </c>
      <c r="P32" s="35"/>
      <c r="T32" s="75"/>
      <c r="U32" s="75"/>
    </row>
    <row r="33" spans="1:21" x14ac:dyDescent="0.2">
      <c r="A33">
        <v>2010</v>
      </c>
      <c r="B33" t="s">
        <v>22</v>
      </c>
      <c r="C33" t="s">
        <v>33</v>
      </c>
      <c r="D33">
        <v>-0.27341908999999998</v>
      </c>
      <c r="E33">
        <v>1.71452823</v>
      </c>
      <c r="F33">
        <v>0.87471977999999995</v>
      </c>
      <c r="H33">
        <v>11.16127</v>
      </c>
      <c r="I33" s="5"/>
      <c r="K33" s="4">
        <f>-2*LN(H33/L33) +2*M33</f>
        <v>5.3723250778128762</v>
      </c>
      <c r="L33">
        <v>3</v>
      </c>
      <c r="M33">
        <v>4</v>
      </c>
      <c r="N33">
        <f t="shared" si="18"/>
        <v>14.675252018760656</v>
      </c>
      <c r="O33">
        <f>N33/SUM(N$32:$N$34)</f>
        <v>0.28682568875745335</v>
      </c>
      <c r="P33" s="35"/>
      <c r="Q33" s="35"/>
      <c r="T33" s="75"/>
      <c r="U33" s="75"/>
    </row>
    <row r="34" spans="1:21" ht="17" thickBot="1" x14ac:dyDescent="0.25">
      <c r="A34" s="42">
        <v>2010</v>
      </c>
      <c r="B34" s="42" t="s">
        <v>22</v>
      </c>
      <c r="C34" s="42" t="s">
        <v>39</v>
      </c>
      <c r="D34" s="42">
        <v>-1.7121012499999999</v>
      </c>
      <c r="E34" s="42">
        <v>-1.1667861399999999</v>
      </c>
      <c r="F34" s="42">
        <v>2.2190278800000001</v>
      </c>
      <c r="G34" s="42"/>
      <c r="H34" s="42">
        <v>9.4786740999999992</v>
      </c>
      <c r="I34" s="5"/>
      <c r="K34" s="4">
        <f>-2*LN(H34/L34) +2*M34</f>
        <v>5.6991356901042014</v>
      </c>
      <c r="L34">
        <v>3</v>
      </c>
      <c r="M34">
        <v>4</v>
      </c>
      <c r="N34">
        <f t="shared" si="18"/>
        <v>17.280312454189421</v>
      </c>
      <c r="O34">
        <f>N34/SUM(N$32:$N$34)</f>
        <v>0.33774122006767809</v>
      </c>
      <c r="P34" s="35"/>
      <c r="Q34" s="35"/>
      <c r="T34" s="75"/>
      <c r="U34" s="75"/>
    </row>
    <row r="35" spans="1:21" ht="17" thickTop="1" x14ac:dyDescent="0.2">
      <c r="A35">
        <v>2010</v>
      </c>
      <c r="B35" t="s">
        <v>22</v>
      </c>
      <c r="C35" t="s">
        <v>64</v>
      </c>
      <c r="D35">
        <v>-0.71957886000000004</v>
      </c>
      <c r="E35">
        <v>-0.56947789000000004</v>
      </c>
      <c r="F35">
        <v>1.4601661699999999</v>
      </c>
      <c r="H35" s="2">
        <v>2.9407627000000001E-9</v>
      </c>
      <c r="K35" s="4"/>
      <c r="P35" s="35"/>
      <c r="Q35" s="35"/>
      <c r="R35" s="34"/>
      <c r="S35" s="34"/>
      <c r="T35" s="103"/>
      <c r="U35" s="75"/>
    </row>
    <row r="36" spans="1:21" x14ac:dyDescent="0.2">
      <c r="K36" s="4"/>
      <c r="P36" s="35"/>
      <c r="Q36" s="35"/>
      <c r="R36" s="34"/>
      <c r="S36" s="34"/>
      <c r="T36" s="103"/>
      <c r="U36" s="75"/>
    </row>
    <row r="37" spans="1:21" x14ac:dyDescent="0.2">
      <c r="A37">
        <v>2010</v>
      </c>
      <c r="B37" t="s">
        <v>23</v>
      </c>
      <c r="C37" t="s">
        <v>34</v>
      </c>
      <c r="D37">
        <v>-0.70139529</v>
      </c>
      <c r="E37">
        <v>3.6120272600000001</v>
      </c>
      <c r="F37">
        <v>0.14160322</v>
      </c>
      <c r="H37">
        <v>8.5192405999999998</v>
      </c>
      <c r="K37" s="4">
        <f>-2*LN(H37/L37) +2*M37</f>
        <v>5.9125701665094574</v>
      </c>
      <c r="L37">
        <v>3</v>
      </c>
      <c r="M37">
        <v>4</v>
      </c>
      <c r="N37">
        <f t="shared" ref="N37:N39" si="19">1/EXP(-0.5*K37)</f>
        <v>19.226414394192922</v>
      </c>
      <c r="O37">
        <f>N37/SUM(N$37:$N$39)</f>
        <v>0.4276848997700175</v>
      </c>
      <c r="P37" s="35"/>
      <c r="Q37" s="34"/>
      <c r="R37" s="34"/>
      <c r="S37" s="34"/>
      <c r="T37" s="75"/>
      <c r="U37" s="75"/>
    </row>
    <row r="38" spans="1:21" x14ac:dyDescent="0.2">
      <c r="A38">
        <v>2010</v>
      </c>
      <c r="B38" t="s">
        <v>23</v>
      </c>
      <c r="C38" t="s">
        <v>33</v>
      </c>
      <c r="D38">
        <v>-2.8694188199999999</v>
      </c>
      <c r="E38">
        <v>-0.60926974</v>
      </c>
      <c r="F38">
        <v>-3.9915167500000002</v>
      </c>
      <c r="H38">
        <v>12.953131000000001</v>
      </c>
      <c r="K38" s="4">
        <f>-2*LN(H38/L38) +2*M38</f>
        <v>5.0745495073678173</v>
      </c>
      <c r="L38">
        <v>3</v>
      </c>
      <c r="M38">
        <v>4</v>
      </c>
      <c r="N38">
        <f t="shared" si="19"/>
        <v>12.645162787239064</v>
      </c>
      <c r="O38">
        <f>N38/SUM(N$37:$N$39)</f>
        <v>0.28128724723988846</v>
      </c>
      <c r="T38" s="75"/>
      <c r="U38" s="75"/>
    </row>
    <row r="39" spans="1:21" ht="17" thickBot="1" x14ac:dyDescent="0.25">
      <c r="A39" s="42">
        <v>2010</v>
      </c>
      <c r="B39" s="42" t="s">
        <v>23</v>
      </c>
      <c r="C39" s="42" t="s">
        <v>39</v>
      </c>
      <c r="D39" s="42">
        <v>-3.10069105</v>
      </c>
      <c r="E39" s="42">
        <v>-1.80034706</v>
      </c>
      <c r="F39" s="42">
        <v>-2.6724951400000001</v>
      </c>
      <c r="G39" s="42"/>
      <c r="H39" s="42">
        <v>12.519594</v>
      </c>
      <c r="K39" s="4">
        <f>-2*LN(H39/L39) +2*M39</f>
        <v>5.1426347032739521</v>
      </c>
      <c r="L39">
        <v>3</v>
      </c>
      <c r="M39">
        <v>4</v>
      </c>
      <c r="N39">
        <f t="shared" si="19"/>
        <v>13.083048068446368</v>
      </c>
      <c r="O39">
        <f>N39/SUM(N$37:$N$39)</f>
        <v>0.29102785299009404</v>
      </c>
      <c r="T39" s="75"/>
      <c r="U39" s="75"/>
    </row>
    <row r="40" spans="1:21" ht="17" thickTop="1" x14ac:dyDescent="0.2">
      <c r="A40">
        <v>2010</v>
      </c>
      <c r="B40" t="s">
        <v>23</v>
      </c>
      <c r="C40" t="s">
        <v>64</v>
      </c>
      <c r="D40">
        <v>-0.65506624000000002</v>
      </c>
      <c r="E40">
        <v>1.44442191</v>
      </c>
      <c r="F40">
        <v>0.22177524000000001</v>
      </c>
      <c r="H40" s="2">
        <v>7.2691736999999997E-16</v>
      </c>
      <c r="K40" s="4"/>
      <c r="T40" s="75"/>
      <c r="U40" s="75"/>
    </row>
    <row r="41" spans="1:21" x14ac:dyDescent="0.2">
      <c r="K41" s="4"/>
      <c r="T41" s="75"/>
      <c r="U41" s="75"/>
    </row>
    <row r="42" spans="1:21" x14ac:dyDescent="0.2">
      <c r="A42">
        <v>2010</v>
      </c>
      <c r="B42" t="s">
        <v>32</v>
      </c>
      <c r="C42" t="s">
        <v>34</v>
      </c>
      <c r="D42">
        <v>-0.87801984</v>
      </c>
      <c r="E42">
        <v>1.4147106</v>
      </c>
      <c r="F42">
        <v>0.24028827999999999</v>
      </c>
      <c r="H42">
        <v>8.5218092999999993</v>
      </c>
      <c r="K42" s="4">
        <f>-2*LN(H42/L42) +2*M42</f>
        <v>5.9119672224339386</v>
      </c>
      <c r="L42">
        <v>3</v>
      </c>
      <c r="M42">
        <v>4</v>
      </c>
      <c r="N42">
        <f>1/EXP(-0.5*K42)</f>
        <v>19.220619041478987</v>
      </c>
      <c r="O42">
        <f>N42/SUM(N$42:N$44)</f>
        <v>0.41726190034883387</v>
      </c>
      <c r="T42" s="79"/>
      <c r="U42" s="75"/>
    </row>
    <row r="43" spans="1:21" ht="17" thickBot="1" x14ac:dyDescent="0.25">
      <c r="A43">
        <v>2010</v>
      </c>
      <c r="B43" t="s">
        <v>32</v>
      </c>
      <c r="C43" t="s">
        <v>33</v>
      </c>
      <c r="D43">
        <v>-1.5563581799999999</v>
      </c>
      <c r="E43">
        <v>1.2005748999999999</v>
      </c>
      <c r="F43">
        <v>-1.0027686</v>
      </c>
      <c r="H43">
        <v>12.440519</v>
      </c>
      <c r="K43" s="4">
        <f>-2*LN(H43/L43) +2*M43</f>
        <v>5.1553069639402143</v>
      </c>
      <c r="L43">
        <v>3</v>
      </c>
      <c r="M43">
        <v>4</v>
      </c>
      <c r="N43">
        <f t="shared" ref="N43:N44" si="20">1/EXP(-0.5*K43)</f>
        <v>13.166207141312407</v>
      </c>
      <c r="O43">
        <f>N43/SUM(N$42:N$44)</f>
        <v>0.28582620571765255</v>
      </c>
      <c r="Q43" t="s">
        <v>0</v>
      </c>
      <c r="R43" t="s">
        <v>1</v>
      </c>
      <c r="S43" t="s">
        <v>47</v>
      </c>
      <c r="T43" s="75"/>
      <c r="U43" s="75"/>
    </row>
    <row r="44" spans="1:21" ht="17" thickBot="1" x14ac:dyDescent="0.25">
      <c r="A44" s="42">
        <v>2010</v>
      </c>
      <c r="B44" s="42" t="s">
        <v>32</v>
      </c>
      <c r="C44" s="42" t="s">
        <v>39</v>
      </c>
      <c r="D44" s="42">
        <v>-3.3597545900000001</v>
      </c>
      <c r="E44" s="42">
        <v>3.3530628</v>
      </c>
      <c r="F44" s="42">
        <v>-1.5786077599999999</v>
      </c>
      <c r="G44" s="42"/>
      <c r="H44" s="42">
        <v>11.976032</v>
      </c>
      <c r="K44" s="4">
        <f>-2*LN(H44/L44) +2*M44</f>
        <v>5.2314099390873281</v>
      </c>
      <c r="L44">
        <v>3</v>
      </c>
      <c r="M44">
        <v>4</v>
      </c>
      <c r="N44">
        <f t="shared" si="20"/>
        <v>13.676854746165732</v>
      </c>
      <c r="O44">
        <f>N44/SUM(N$42:N$44)</f>
        <v>0.29691189393351364</v>
      </c>
      <c r="Q44" s="80" t="s">
        <v>78</v>
      </c>
      <c r="R44" s="21"/>
      <c r="S44" s="81"/>
      <c r="T44" s="75"/>
      <c r="U44" s="75"/>
    </row>
    <row r="45" spans="1:21" ht="17" thickTop="1" x14ac:dyDescent="0.2">
      <c r="A45">
        <v>2010</v>
      </c>
      <c r="B45" t="s">
        <v>32</v>
      </c>
      <c r="C45" t="s">
        <v>64</v>
      </c>
      <c r="D45">
        <v>-0.79599777000000005</v>
      </c>
      <c r="E45">
        <v>1.2129032099999999</v>
      </c>
      <c r="F45">
        <v>0.13545583999999999</v>
      </c>
      <c r="H45" s="2">
        <v>9.4901572999999997E-18</v>
      </c>
      <c r="Q45" s="22">
        <f>$O22*D22+$O23*D23+$O24*D24</f>
        <v>-0.95460220982927868</v>
      </c>
      <c r="R45" s="82">
        <f>$O22*E22+$O23*E23+$O24*E24</f>
        <v>2.5459667099370984</v>
      </c>
      <c r="S45" s="83">
        <f>$O22*F22+$O23*F23+$O24*F24</f>
        <v>0.38382023003795984</v>
      </c>
      <c r="T45" s="75"/>
      <c r="U45" s="75"/>
    </row>
    <row r="46" spans="1:21" x14ac:dyDescent="0.2">
      <c r="A46" s="9"/>
      <c r="D46" s="4"/>
      <c r="E46" s="4"/>
      <c r="F46" s="4"/>
      <c r="G46" s="4"/>
      <c r="Q46" s="22" t="s">
        <v>79</v>
      </c>
      <c r="R46" s="82"/>
      <c r="S46" s="83"/>
      <c r="T46" s="75"/>
      <c r="U46" s="75"/>
    </row>
    <row r="47" spans="1:21" ht="17" thickBot="1" x14ac:dyDescent="0.25">
      <c r="A47" s="9">
        <v>2010</v>
      </c>
      <c r="C47" t="s">
        <v>82</v>
      </c>
      <c r="G47" s="4"/>
      <c r="Q47" s="22">
        <f>$O27*D27+$O28*D28+$O29*D29</f>
        <v>-2.1165512979517107</v>
      </c>
      <c r="R47" s="82">
        <f>$O27*E27+$O28*E28+$O29*E29</f>
        <v>5.0204361984005494</v>
      </c>
      <c r="S47" s="83">
        <f>$O27*F27+$O28*F28+$O29*F29</f>
        <v>-2.4381587976771444</v>
      </c>
      <c r="T47" s="79"/>
      <c r="U47" s="75"/>
    </row>
    <row r="48" spans="1:21" x14ac:dyDescent="0.2">
      <c r="A48" s="9">
        <v>2010</v>
      </c>
      <c r="C48" s="27" t="s">
        <v>21</v>
      </c>
      <c r="D48" s="28">
        <v>-0.95460220982927868</v>
      </c>
      <c r="E48" s="28">
        <v>2.5459667099370984</v>
      </c>
      <c r="F48" s="28">
        <v>0.38382023003795984</v>
      </c>
      <c r="G48" s="18"/>
      <c r="H48" s="30">
        <f t="shared" ref="H48:J52" si="21">EXP(D48)</f>
        <v>0.38496524949145683</v>
      </c>
      <c r="I48" s="30">
        <f t="shared" si="21"/>
        <v>12.755553047658623</v>
      </c>
      <c r="J48" s="30">
        <f t="shared" si="21"/>
        <v>1.467881536953451</v>
      </c>
      <c r="Q48" s="22" t="s">
        <v>44</v>
      </c>
      <c r="R48" s="82"/>
      <c r="S48" s="83"/>
      <c r="T48" s="75"/>
      <c r="U48" s="75"/>
    </row>
    <row r="49" spans="1:21" x14ac:dyDescent="0.2">
      <c r="A49" s="9">
        <v>2010</v>
      </c>
      <c r="C49" s="19" t="s">
        <v>22</v>
      </c>
      <c r="D49" s="16">
        <v>-0.91123373946651565</v>
      </c>
      <c r="E49" s="16">
        <v>-6.8712663983481304E-2</v>
      </c>
      <c r="F49" s="16">
        <v>1.3989611028043314</v>
      </c>
      <c r="G49" s="11"/>
      <c r="H49" s="31">
        <f t="shared" si="21"/>
        <v>0.40202792022996464</v>
      </c>
      <c r="I49" s="31">
        <f t="shared" si="21"/>
        <v>0.93359489698090903</v>
      </c>
      <c r="J49" s="31">
        <f t="shared" si="21"/>
        <v>4.0509892186172314</v>
      </c>
      <c r="Q49" s="22">
        <f>$O32*D32+$O33*D33+$O34*D34</f>
        <v>-0.91123373946651565</v>
      </c>
      <c r="R49" s="82">
        <f>$O32*E32+$O33*E33+$O34*E34</f>
        <v>-6.8712663983481304E-2</v>
      </c>
      <c r="S49" s="83">
        <f>$O32*F32+$O33*F33+$O34*F34</f>
        <v>1.3989611028043314</v>
      </c>
      <c r="T49" s="75"/>
      <c r="U49" s="75"/>
    </row>
    <row r="50" spans="1:21" x14ac:dyDescent="0.2">
      <c r="A50" s="9">
        <v>2010</v>
      </c>
      <c r="C50" s="19" t="s">
        <v>23</v>
      </c>
      <c r="D50" s="29">
        <v>-2.0094945544260416</v>
      </c>
      <c r="E50" s="29">
        <v>0.84947856915968034</v>
      </c>
      <c r="F50" s="29">
        <v>-1.8399717226872552</v>
      </c>
      <c r="H50" s="31">
        <f t="shared" si="21"/>
        <v>0.13405641576965449</v>
      </c>
      <c r="I50" s="31">
        <f t="shared" si="21"/>
        <v>2.3384272059100977</v>
      </c>
      <c r="J50" s="31">
        <f t="shared" si="21"/>
        <v>0.15882191710044435</v>
      </c>
      <c r="Q50" s="22" t="s">
        <v>45</v>
      </c>
      <c r="R50" s="85"/>
      <c r="S50" s="86"/>
      <c r="T50" s="75"/>
      <c r="U50" s="75"/>
    </row>
    <row r="51" spans="1:21" x14ac:dyDescent="0.2">
      <c r="A51" s="9">
        <v>2010</v>
      </c>
      <c r="C51" s="19" t="s">
        <v>24</v>
      </c>
      <c r="D51" s="16">
        <v>-1.8087632787781258</v>
      </c>
      <c r="E51" s="16">
        <v>1.9290248281724995</v>
      </c>
      <c r="F51" s="16">
        <v>-0.65506181960619125</v>
      </c>
      <c r="H51" s="31">
        <f t="shared" si="21"/>
        <v>0.16385665655115836</v>
      </c>
      <c r="I51" s="31">
        <f t="shared" si="21"/>
        <v>6.8827950600485064</v>
      </c>
      <c r="J51" s="31">
        <f t="shared" si="21"/>
        <v>0.51940995187584582</v>
      </c>
      <c r="Q51" s="22">
        <f>$O37*D37+ $O38*D38+$O39*D39</f>
        <v>-2.0094945544260416</v>
      </c>
      <c r="R51" s="82">
        <f t="shared" ref="R51:S51" si="22">$O37*E37+ $O38*E38+$O39*E39</f>
        <v>0.84947856915968034</v>
      </c>
      <c r="S51" s="83">
        <f t="shared" si="22"/>
        <v>-1.8399717226872552</v>
      </c>
      <c r="T51" s="75"/>
      <c r="U51" s="75"/>
    </row>
    <row r="52" spans="1:21" x14ac:dyDescent="0.2">
      <c r="A52" s="9">
        <v>2010</v>
      </c>
      <c r="C52" s="19" t="s">
        <v>25</v>
      </c>
      <c r="D52" s="16">
        <v>-2.1165512979517107</v>
      </c>
      <c r="E52" s="16">
        <v>5.0204361984005494</v>
      </c>
      <c r="F52" s="16">
        <v>-2.4381587976771444</v>
      </c>
      <c r="H52" s="31">
        <f t="shared" si="21"/>
        <v>0.12044629645667043</v>
      </c>
      <c r="I52" s="31">
        <f t="shared" si="21"/>
        <v>151.47736356912952</v>
      </c>
      <c r="J52" s="31">
        <f t="shared" si="21"/>
        <v>8.732148005364529E-2</v>
      </c>
      <c r="Q52" s="22" t="s">
        <v>46</v>
      </c>
      <c r="R52" s="85"/>
      <c r="S52" s="86"/>
      <c r="T52" s="75"/>
      <c r="U52" s="75"/>
    </row>
    <row r="53" spans="1:21" ht="17" thickBot="1" x14ac:dyDescent="0.25">
      <c r="A53" s="9">
        <v>2010</v>
      </c>
      <c r="C53" s="19"/>
      <c r="D53" s="15"/>
      <c r="E53" s="15"/>
      <c r="F53" s="15"/>
      <c r="H53" s="32"/>
      <c r="I53" s="32"/>
      <c r="J53" s="32"/>
      <c r="Q53" s="87">
        <f>$O42*D42+$O43*D43+$O44*D44</f>
        <v>-1.8087632787781258</v>
      </c>
      <c r="R53" s="23">
        <f>$O42*E42+$O43*E43+$O44*E44</f>
        <v>1.9290248281724995</v>
      </c>
      <c r="S53" s="88">
        <f>$O42*F42+$O43*F43+$O44*F44</f>
        <v>-0.65506181960619125</v>
      </c>
      <c r="T53" s="79"/>
      <c r="U53" s="75"/>
    </row>
    <row r="54" spans="1:21" x14ac:dyDescent="0.2">
      <c r="A54" s="9">
        <v>2010</v>
      </c>
      <c r="C54" s="19" t="s">
        <v>4</v>
      </c>
      <c r="D54" s="16">
        <f>AVERAGE(D48:D52)</f>
        <v>-1.5601290160903345</v>
      </c>
      <c r="E54" s="16">
        <f t="shared" ref="E54:F54" si="23">AVERAGE(E48:E52)</f>
        <v>2.0552387283372693</v>
      </c>
      <c r="F54" s="16">
        <f t="shared" si="23"/>
        <v>-0.63008220142565996</v>
      </c>
      <c r="G54" t="s">
        <v>40</v>
      </c>
      <c r="H54" s="31">
        <f>AVERAGE(H48:H52)</f>
        <v>0.24107050769978092</v>
      </c>
      <c r="I54" s="31">
        <f t="shared" ref="I54:J54" si="24">AVERAGE(I48:I52)</f>
        <v>34.877546755945531</v>
      </c>
      <c r="J54" s="31">
        <f t="shared" si="24"/>
        <v>1.2568848209201235</v>
      </c>
      <c r="T54" s="75"/>
      <c r="U54" s="75"/>
    </row>
    <row r="55" spans="1:21" x14ac:dyDescent="0.2">
      <c r="A55" s="75">
        <v>2010</v>
      </c>
      <c r="B55" s="75"/>
      <c r="C55" s="95" t="s">
        <v>5</v>
      </c>
      <c r="D55" s="16">
        <f>STDEV(D48:D52)</f>
        <v>0.58332708074100215</v>
      </c>
      <c r="E55" s="16">
        <f t="shared" ref="E55:F55" si="25">STDEV(E48:E52)</f>
        <v>1.9374059341933705</v>
      </c>
      <c r="F55" s="16">
        <f t="shared" si="25"/>
        <v>1.5715130037533742</v>
      </c>
      <c r="G55" t="s">
        <v>41</v>
      </c>
      <c r="H55" s="31">
        <f>STDEV(H48:H52)</f>
        <v>0.14015810749164551</v>
      </c>
      <c r="I55" s="31">
        <f t="shared" ref="I55:J55" si="26">STDEV(I48:I52)</f>
        <v>65.344456876439949</v>
      </c>
      <c r="J55" s="31">
        <f t="shared" si="26"/>
        <v>1.6559762023443083</v>
      </c>
      <c r="T55" s="75"/>
      <c r="U55" s="75"/>
    </row>
    <row r="56" spans="1:21" ht="17" thickBot="1" x14ac:dyDescent="0.25">
      <c r="A56" s="75">
        <v>2010</v>
      </c>
      <c r="B56" s="75"/>
      <c r="C56" s="76" t="s">
        <v>26</v>
      </c>
      <c r="D56" s="17">
        <f>SQRT(EXP(D55^2)-1)</f>
        <v>0.63665348234177355</v>
      </c>
      <c r="E56" s="17">
        <f t="shared" ref="E56:F56" si="27">SQRT(EXP(E55^2)-1)</f>
        <v>6.4553813375845435</v>
      </c>
      <c r="F56" s="17">
        <f t="shared" si="27"/>
        <v>3.2891255074698038</v>
      </c>
      <c r="G56" s="13" t="s">
        <v>26</v>
      </c>
      <c r="H56" s="33">
        <f>H55/H54</f>
        <v>0.58139881493173995</v>
      </c>
      <c r="I56" s="33">
        <f t="shared" ref="I56:J56" si="28">I55/I54</f>
        <v>1.8735393671374194</v>
      </c>
      <c r="J56" s="33">
        <f t="shared" si="28"/>
        <v>1.3175242271857681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7" spans="1:21" x14ac:dyDescent="0.2">
      <c r="A57" s="75"/>
      <c r="B57" s="75"/>
    </row>
    <row r="58" spans="1:21" ht="17" thickBot="1" x14ac:dyDescent="0.25">
      <c r="A58" s="75"/>
      <c r="B58" s="75"/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1" x14ac:dyDescent="0.2">
      <c r="C59" s="27" t="s">
        <v>21</v>
      </c>
      <c r="D59" s="28">
        <v>-1.0579718499999999</v>
      </c>
      <c r="E59" s="28">
        <v>2.6124701699999999</v>
      </c>
      <c r="F59" s="28">
        <v>0.44983015999999998</v>
      </c>
      <c r="G59" s="101">
        <f>H25</f>
        <v>1.7542863000000001E-12</v>
      </c>
      <c r="H59" s="30">
        <f t="shared" ref="H59:J63" si="29">EXP(D59)</f>
        <v>0.34715918771809756</v>
      </c>
      <c r="I59" s="30">
        <f t="shared" si="29"/>
        <v>13.632684342391382</v>
      </c>
      <c r="J59" s="89">
        <f t="shared" si="29"/>
        <v>1.5680458459667777</v>
      </c>
      <c r="N59" s="24">
        <v>92.069000000000003</v>
      </c>
      <c r="O59" s="55">
        <v>15763.427</v>
      </c>
      <c r="P59">
        <v>7.1000000000000004E-3</v>
      </c>
      <c r="Q59" s="38">
        <f>(O59/701.7-P59*24)*701.7</f>
        <v>15643.857319999999</v>
      </c>
    </row>
    <row r="60" spans="1:21" x14ac:dyDescent="0.2">
      <c r="C60" s="19" t="s">
        <v>22</v>
      </c>
      <c r="D60" s="90">
        <v>-0.71957886000000004</v>
      </c>
      <c r="E60" s="90">
        <v>-0.56947789000000004</v>
      </c>
      <c r="F60" s="90">
        <v>1.4601661699999999</v>
      </c>
      <c r="G60" s="102">
        <f>H35</f>
        <v>2.9407627000000001E-9</v>
      </c>
      <c r="H60" s="92">
        <f t="shared" si="29"/>
        <v>0.486957289976029</v>
      </c>
      <c r="I60" s="92">
        <f t="shared" si="29"/>
        <v>0.56582078228054589</v>
      </c>
      <c r="J60" s="93">
        <f t="shared" si="29"/>
        <v>4.3066751090924109</v>
      </c>
      <c r="N60" s="25">
        <v>73.936999999999998</v>
      </c>
      <c r="O60" s="56">
        <v>22116.706999999999</v>
      </c>
      <c r="P60">
        <v>8.3000000000000001E-3</v>
      </c>
      <c r="Q60" s="39">
        <f t="shared" ref="Q60" si="30">(O60/701.7-P60*24)*701.7</f>
        <v>21976.928359999998</v>
      </c>
    </row>
    <row r="61" spans="1:21" x14ac:dyDescent="0.2">
      <c r="C61" s="19" t="s">
        <v>23</v>
      </c>
      <c r="D61" s="94">
        <v>-0.65506624000000002</v>
      </c>
      <c r="E61" s="94">
        <v>1.44442191</v>
      </c>
      <c r="F61" s="94">
        <v>0.22177524000000001</v>
      </c>
      <c r="G61" s="100">
        <f>H40</f>
        <v>7.2691736999999997E-16</v>
      </c>
      <c r="H61" s="92">
        <f t="shared" si="29"/>
        <v>0.51940765588438498</v>
      </c>
      <c r="I61" s="92">
        <f t="shared" si="29"/>
        <v>4.2394006791667742</v>
      </c>
      <c r="J61" s="93">
        <f t="shared" si="29"/>
        <v>1.2482907804961081</v>
      </c>
      <c r="N61" s="25">
        <v>72.823999999999998</v>
      </c>
      <c r="O61" s="56">
        <v>24682.985000000001</v>
      </c>
      <c r="P61">
        <v>1.4500000000000001E-2</v>
      </c>
      <c r="Q61" s="39">
        <f>(O61/701.7-P61*24)*701.7</f>
        <v>24438.793399999999</v>
      </c>
    </row>
    <row r="62" spans="1:21" x14ac:dyDescent="0.2">
      <c r="C62" s="19" t="s">
        <v>24</v>
      </c>
      <c r="D62" s="90">
        <v>-0.79599777000000005</v>
      </c>
      <c r="E62" s="90">
        <v>1.2129032099999999</v>
      </c>
      <c r="F62" s="90">
        <v>0.13545583999999999</v>
      </c>
      <c r="G62" s="100">
        <f>H45</f>
        <v>9.4901572999999997E-18</v>
      </c>
      <c r="H62" s="92">
        <f t="shared" si="29"/>
        <v>0.45113088542379515</v>
      </c>
      <c r="I62" s="92">
        <f t="shared" si="29"/>
        <v>3.3632346690515842</v>
      </c>
      <c r="J62" s="93">
        <f t="shared" si="29"/>
        <v>1.1450586289288731</v>
      </c>
      <c r="N62" s="25">
        <v>44.805999999999997</v>
      </c>
      <c r="O62" s="56">
        <v>14673.262000000001</v>
      </c>
      <c r="P62">
        <v>4.4400000000000002E-2</v>
      </c>
      <c r="Q62" s="39">
        <f>(O62/701.7-P62*24)*701.7</f>
        <v>13925.530479999999</v>
      </c>
    </row>
    <row r="63" spans="1:21" ht="17" thickBot="1" x14ac:dyDescent="0.25">
      <c r="C63" s="19" t="s">
        <v>25</v>
      </c>
      <c r="D63" s="90">
        <v>-2.0820804399999999</v>
      </c>
      <c r="E63" s="90">
        <v>6.57337828</v>
      </c>
      <c r="F63" s="90">
        <v>-0.94523310999999999</v>
      </c>
      <c r="G63" s="100">
        <f>H30</f>
        <v>3.7310168000000001E-17</v>
      </c>
      <c r="H63" s="92">
        <f t="shared" si="29"/>
        <v>0.12467057256390514</v>
      </c>
      <c r="I63" s="92">
        <f t="shared" si="29"/>
        <v>715.78388155948869</v>
      </c>
      <c r="J63" s="93">
        <f t="shared" si="29"/>
        <v>0.38858897636663642</v>
      </c>
      <c r="N63" s="26">
        <v>70.91</v>
      </c>
      <c r="O63" s="57">
        <v>23702.883000000002</v>
      </c>
      <c r="P63">
        <v>2.4799999999999999E-2</v>
      </c>
      <c r="Q63" s="40">
        <f>(O63/701.7-P63*24)*701.7</f>
        <v>23285.231159999999</v>
      </c>
    </row>
    <row r="64" spans="1:21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70.909199999999984</v>
      </c>
      <c r="O64" s="59">
        <f>AVERAGE(O59:O63)</f>
        <v>20187.852800000001</v>
      </c>
      <c r="Q64" s="59">
        <f>AVERAGE(Q59:Q63)</f>
        <v>19854.068143999997</v>
      </c>
    </row>
    <row r="65" spans="3:17" x14ac:dyDescent="0.2">
      <c r="C65" s="19" t="s">
        <v>4</v>
      </c>
      <c r="D65" s="90">
        <f>AVERAGE(D59:D63)</f>
        <v>-1.0621390319999999</v>
      </c>
      <c r="E65" s="90">
        <f t="shared" ref="E65:F65" si="31">AVERAGE(E59:E63)</f>
        <v>2.254739136</v>
      </c>
      <c r="F65" s="90">
        <f t="shared" si="31"/>
        <v>0.26439885999999996</v>
      </c>
      <c r="G65" s="100">
        <f>GEOMEAN(G59:G63)</f>
        <v>1.6773713583946111E-14</v>
      </c>
      <c r="H65" s="92">
        <f>AVERAGE(H59:H63)</f>
        <v>0.38586511831324238</v>
      </c>
      <c r="I65" s="92">
        <f t="shared" ref="I65:J65" si="32">AVERAGE(I59:I63)</f>
        <v>147.51700440647579</v>
      </c>
      <c r="J65" s="93">
        <f t="shared" si="32"/>
        <v>1.7313318681701613</v>
      </c>
      <c r="M65" t="s">
        <v>41</v>
      </c>
      <c r="N65" s="59">
        <f>STDEV(N59:N63)</f>
        <v>16.896362173556824</v>
      </c>
      <c r="O65" s="59">
        <f>STDEV(O59:O63)</f>
        <v>4644.0387777880678</v>
      </c>
      <c r="Q65" s="59">
        <f>STDEV(Q59:Q63)</f>
        <v>4747.9615317533744</v>
      </c>
    </row>
    <row r="66" spans="3:17" x14ac:dyDescent="0.2">
      <c r="C66" s="19" t="s">
        <v>5</v>
      </c>
      <c r="D66" s="90">
        <f>STDEV(D59:D63)</f>
        <v>0.59037800219968006</v>
      </c>
      <c r="E66" s="90">
        <f t="shared" ref="E66:F66" si="33">STDEV(E59:E63)</f>
        <v>2.6691222088067015</v>
      </c>
      <c r="F66" s="90">
        <f t="shared" si="33"/>
        <v>0.85818075090843071</v>
      </c>
      <c r="G66" s="75" t="s">
        <v>41</v>
      </c>
      <c r="H66" s="92">
        <f>STDEV(H59:H63)</f>
        <v>0.15971349086834055</v>
      </c>
      <c r="I66" s="92">
        <f t="shared" ref="I66:J66" si="34">STDEV(I59:I63)</f>
        <v>317.7088628981578</v>
      </c>
      <c r="J66" s="93">
        <f t="shared" si="34"/>
        <v>1.5032513604294204</v>
      </c>
      <c r="M66" t="s">
        <v>69</v>
      </c>
      <c r="N66" s="58">
        <f>N65/N64</f>
        <v>0.23828166406554901</v>
      </c>
      <c r="O66" s="58">
        <f>O65/O64</f>
        <v>0.2300412442965736</v>
      </c>
      <c r="Q66" s="58">
        <f>Q65/Q64</f>
        <v>0.23914300572138578</v>
      </c>
    </row>
    <row r="67" spans="3:17" ht="17" thickBot="1" x14ac:dyDescent="0.25">
      <c r="C67" s="20" t="s">
        <v>26</v>
      </c>
      <c r="D67" s="17">
        <f>SQRT(EXP(D66^2)-1)</f>
        <v>0.64576000690320023</v>
      </c>
      <c r="E67" s="17">
        <f t="shared" ref="E67:F67" si="35">SQRT(EXP(E66^2)-1)</f>
        <v>35.223160584510708</v>
      </c>
      <c r="F67" s="17">
        <f t="shared" si="35"/>
        <v>1.0433401554114448</v>
      </c>
      <c r="G67" s="13" t="s">
        <v>26</v>
      </c>
      <c r="H67" s="33">
        <f>H66/H65</f>
        <v>0.41391015483987426</v>
      </c>
      <c r="I67" s="33">
        <f t="shared" ref="I67:J67" si="36">I66/I65</f>
        <v>2.1537101039736868</v>
      </c>
      <c r="J67" s="98">
        <f t="shared" si="36"/>
        <v>0.86826297607413749</v>
      </c>
    </row>
    <row r="68" spans="3:17" x14ac:dyDescent="0.2">
      <c r="M68" s="75"/>
      <c r="N68" s="75"/>
      <c r="O68" s="75"/>
      <c r="P68" s="75"/>
    </row>
    <row r="69" spans="3:17" x14ac:dyDescent="0.2">
      <c r="M69" s="75"/>
      <c r="N69" s="75"/>
      <c r="O69" s="75"/>
      <c r="P69" s="75"/>
    </row>
    <row r="70" spans="3:17" x14ac:dyDescent="0.2">
      <c r="M70" s="75"/>
      <c r="N70" s="75"/>
      <c r="O70" s="75"/>
      <c r="P70" s="75"/>
    </row>
    <row r="71" spans="3:17" x14ac:dyDescent="0.2">
      <c r="M71" s="75"/>
      <c r="N71" s="75"/>
      <c r="O71" s="75"/>
      <c r="P71" s="75"/>
    </row>
    <row r="72" spans="3:17" x14ac:dyDescent="0.2">
      <c r="M72" s="75"/>
      <c r="N72" s="75"/>
      <c r="O72" s="75"/>
      <c r="P72" s="75"/>
    </row>
    <row r="73" spans="3:17" x14ac:dyDescent="0.2">
      <c r="M73" s="75"/>
      <c r="N73" s="75"/>
      <c r="O73" s="75"/>
      <c r="P73" s="75"/>
    </row>
    <row r="74" spans="3:17" x14ac:dyDescent="0.2">
      <c r="M74" s="75"/>
      <c r="N74" s="75"/>
      <c r="O74" s="75"/>
      <c r="P74" s="75"/>
    </row>
    <row r="75" spans="3:17" x14ac:dyDescent="0.2">
      <c r="M75" s="75"/>
      <c r="N75" s="75"/>
      <c r="O75" s="75"/>
      <c r="P75" s="75"/>
    </row>
    <row r="76" spans="3:17" x14ac:dyDescent="0.2">
      <c r="M76" s="75"/>
      <c r="N76" s="75"/>
      <c r="O76" s="75"/>
      <c r="P76" s="75"/>
    </row>
    <row r="77" spans="3:17" x14ac:dyDescent="0.2">
      <c r="M77" s="75"/>
      <c r="N77" s="75"/>
      <c r="O77" s="75"/>
      <c r="P77" s="75"/>
    </row>
    <row r="78" spans="3:17" x14ac:dyDescent="0.2">
      <c r="M78" s="75"/>
      <c r="N78" s="75"/>
      <c r="O78" s="75"/>
      <c r="P78" s="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5C3F-0751-B346-A60B-8B9B761FA6DE}">
  <sheetPr>
    <tabColor theme="4" tint="-0.249977111117893"/>
  </sheetPr>
  <dimension ref="A1:V77"/>
  <sheetViews>
    <sheetView topLeftCell="A18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2" ht="17" thickBot="1" x14ac:dyDescent="0.25">
      <c r="A1" s="6" t="s">
        <v>52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  <c r="V1" s="75"/>
    </row>
    <row r="2" spans="1:22" x14ac:dyDescent="0.2">
      <c r="A2" s="75">
        <v>2012</v>
      </c>
      <c r="B2" s="75" t="s">
        <v>11</v>
      </c>
      <c r="C2" s="75" t="s">
        <v>54</v>
      </c>
      <c r="D2" s="77">
        <v>-4.2098000000000004</v>
      </c>
      <c r="E2" s="77">
        <v>1.4140999999999999</v>
      </c>
      <c r="F2" s="77">
        <v>-2.3692000000000002</v>
      </c>
      <c r="G2" s="75"/>
      <c r="H2" s="103">
        <v>4.9722369999999998</v>
      </c>
      <c r="I2" s="75"/>
      <c r="J2" s="75"/>
      <c r="K2" s="79">
        <f t="shared" ref="K2:K9" si="0">-2*LN(H2/L2) +2*M2</f>
        <v>9.7620736206814662</v>
      </c>
      <c r="L2" s="75">
        <v>12</v>
      </c>
      <c r="M2" s="75">
        <v>4</v>
      </c>
      <c r="N2" s="75">
        <f t="shared" ref="N2:N9" si="1">1/EXP(-0.5*K2)</f>
        <v>131.76721069364373</v>
      </c>
      <c r="O2">
        <f>N2/SUM(N$2:N$9)</f>
        <v>0.1042565514423245</v>
      </c>
      <c r="P2" s="38">
        <f>N2/(SUM(N$2:N$5))</f>
        <v>0.21504106249565974</v>
      </c>
      <c r="Q2" s="4">
        <f>$O2*D2+$O3*D3+$O4*D4+$O5*D5+$O6*D6+$O7*D7+$O8*D8+$O9*D9</f>
        <v>-2.3266785969960049</v>
      </c>
      <c r="R2" s="4">
        <f t="shared" ref="R2:S2" si="2">$O2*E2+$O3*E3+$O4*E4+$O5*E5+$O6*E6+$O7*E7+$O8*E8+$O9*E9</f>
        <v>2.1062306513313893</v>
      </c>
      <c r="S2" s="4">
        <f t="shared" si="2"/>
        <v>-0.55182750691531179</v>
      </c>
      <c r="T2" s="4">
        <v>0.5</v>
      </c>
      <c r="U2" s="75"/>
      <c r="V2" s="75"/>
    </row>
    <row r="3" spans="1:22" x14ac:dyDescent="0.2">
      <c r="A3" s="75">
        <v>2012</v>
      </c>
      <c r="B3" s="75" t="s">
        <v>11</v>
      </c>
      <c r="C3" s="75" t="s">
        <v>55</v>
      </c>
      <c r="D3" s="103">
        <v>-0.98680000000000001</v>
      </c>
      <c r="E3" s="103">
        <v>3.1019000000000001</v>
      </c>
      <c r="F3" s="103">
        <v>0.61880000000000002</v>
      </c>
      <c r="G3" s="103"/>
      <c r="H3" s="103">
        <v>3.494707</v>
      </c>
      <c r="I3" s="75"/>
      <c r="J3" s="75"/>
      <c r="K3" s="79">
        <f t="shared" si="0"/>
        <v>10.467314223330277</v>
      </c>
      <c r="L3" s="75">
        <v>12</v>
      </c>
      <c r="M3" s="75">
        <v>4</v>
      </c>
      <c r="N3" s="75">
        <f t="shared" si="1"/>
        <v>187.47717631198589</v>
      </c>
      <c r="O3">
        <f t="shared" ref="O3:O9" si="3">N3/SUM(N$2:N$9)</f>
        <v>0.14833526317769397</v>
      </c>
      <c r="P3" s="39">
        <f t="shared" ref="P3:P4" si="4">N3/(SUM(N$2:N$5))</f>
        <v>0.30595844729192806</v>
      </c>
      <c r="T3" s="75"/>
      <c r="U3" s="75"/>
      <c r="V3" s="75"/>
    </row>
    <row r="4" spans="1:22" x14ac:dyDescent="0.2">
      <c r="A4" s="75">
        <v>2012</v>
      </c>
      <c r="B4" s="75" t="s">
        <v>43</v>
      </c>
      <c r="C4" s="75" t="s">
        <v>56</v>
      </c>
      <c r="D4" s="103">
        <v>-0.7145184</v>
      </c>
      <c r="E4" s="103">
        <v>0.20048189999999999</v>
      </c>
      <c r="F4" s="103">
        <v>0.81902200000000003</v>
      </c>
      <c r="G4" s="103"/>
      <c r="H4" s="103">
        <v>4.033398</v>
      </c>
      <c r="I4" s="75"/>
      <c r="J4" s="75"/>
      <c r="K4" s="79">
        <f t="shared" si="0"/>
        <v>10.180594905848183</v>
      </c>
      <c r="L4" s="75">
        <v>12</v>
      </c>
      <c r="M4" s="75">
        <v>4</v>
      </c>
      <c r="N4" s="75">
        <f t="shared" si="1"/>
        <v>162.43817257749694</v>
      </c>
      <c r="O4">
        <f t="shared" si="3"/>
        <v>0.1285239598407916</v>
      </c>
      <c r="P4" s="39">
        <f t="shared" si="4"/>
        <v>0.26509536808919715</v>
      </c>
      <c r="Q4" s="4">
        <f>$P2*D2+$P3*D3+$P4*D4+$P5*D5</f>
        <v>-2.3359367417160808</v>
      </c>
      <c r="R4" s="4">
        <f t="shared" ref="R4:S4" si="5">$P2*E2+$P3*E3+$P4*E4+$P5*E5</f>
        <v>2.4587883046933356</v>
      </c>
      <c r="S4" s="4">
        <f t="shared" si="5"/>
        <v>-0.69836999541065325</v>
      </c>
      <c r="T4" s="75"/>
      <c r="U4" s="75"/>
      <c r="V4" s="75"/>
    </row>
    <row r="5" spans="1:22" ht="17" thickBot="1" x14ac:dyDescent="0.25">
      <c r="A5" s="75">
        <v>2012</v>
      </c>
      <c r="B5" s="75" t="s">
        <v>11</v>
      </c>
      <c r="C5" s="75" t="s">
        <v>57</v>
      </c>
      <c r="D5" s="103">
        <v>-4.3913000000000002</v>
      </c>
      <c r="E5" s="103">
        <v>5.3879000000000001</v>
      </c>
      <c r="F5" s="103">
        <v>-2.7831999999999999</v>
      </c>
      <c r="G5" s="103"/>
      <c r="H5" s="103">
        <v>4.9986420000000003</v>
      </c>
      <c r="I5" s="75"/>
      <c r="J5" s="75"/>
      <c r="K5" s="79">
        <f t="shared" si="0"/>
        <v>9.7514807484877188</v>
      </c>
      <c r="L5" s="75">
        <v>12</v>
      </c>
      <c r="M5" s="75">
        <v>4</v>
      </c>
      <c r="N5" s="75">
        <f t="shared" si="1"/>
        <v>131.07115900633227</v>
      </c>
      <c r="O5">
        <f t="shared" si="3"/>
        <v>0.10370582301631702</v>
      </c>
      <c r="P5" s="40">
        <f>N5/(SUM(N$2:N$5))</f>
        <v>0.21390512212321491</v>
      </c>
      <c r="Q5" s="4">
        <f>$P6*D6+$P7*D7+$P8*D8+$P9*D9</f>
        <v>-2.3179659869741549</v>
      </c>
      <c r="R5" s="4">
        <f t="shared" ref="R5:S5" si="6">$P6*E6+$P7*E7+$P8*E8+$P9*E9</f>
        <v>1.7744474013568601</v>
      </c>
      <c r="S5" s="4">
        <f t="shared" si="6"/>
        <v>-0.41392001113780674</v>
      </c>
      <c r="T5" s="75"/>
      <c r="U5" s="75"/>
      <c r="V5" s="75"/>
    </row>
    <row r="6" spans="1:22" x14ac:dyDescent="0.2">
      <c r="A6" s="75">
        <v>2012</v>
      </c>
      <c r="B6" s="75" t="s">
        <v>11</v>
      </c>
      <c r="C6" s="75" t="s">
        <v>50</v>
      </c>
      <c r="D6" s="103">
        <v>-2.0343565166304298</v>
      </c>
      <c r="E6" s="103">
        <v>6.4911212283808197</v>
      </c>
      <c r="F6" s="103">
        <v>-1.1251855617964399</v>
      </c>
      <c r="G6" s="103"/>
      <c r="H6" s="103">
        <v>4.1612260000000001</v>
      </c>
      <c r="I6" s="75"/>
      <c r="J6" s="75"/>
      <c r="K6" s="79">
        <f t="shared" si="0"/>
        <v>10.118193814790564</v>
      </c>
      <c r="L6" s="75">
        <v>12</v>
      </c>
      <c r="M6" s="75">
        <v>4</v>
      </c>
      <c r="N6" s="75">
        <f t="shared" si="1"/>
        <v>157.44826173770204</v>
      </c>
      <c r="O6">
        <f t="shared" si="3"/>
        <v>0.12457585398484224</v>
      </c>
      <c r="P6" s="38">
        <f>N6/SUM(N$6:N$9)</f>
        <v>0.24181109568022191</v>
      </c>
      <c r="T6" s="75"/>
      <c r="U6" s="75"/>
      <c r="V6" s="75"/>
    </row>
    <row r="7" spans="1:22" x14ac:dyDescent="0.2">
      <c r="A7" s="75">
        <v>2012</v>
      </c>
      <c r="B7" s="75" t="s">
        <v>11</v>
      </c>
      <c r="C7" s="75" t="s">
        <v>48</v>
      </c>
      <c r="D7" s="103">
        <v>-1.09785262501193</v>
      </c>
      <c r="E7" s="103">
        <v>1.0539027607006899</v>
      </c>
      <c r="F7" s="103">
        <v>0.48012346921190602</v>
      </c>
      <c r="G7" s="103"/>
      <c r="H7" s="103">
        <v>3.490383</v>
      </c>
      <c r="I7" s="75"/>
      <c r="J7" s="75"/>
      <c r="K7" s="79">
        <f t="shared" si="0"/>
        <v>10.469790354949094</v>
      </c>
      <c r="L7" s="75">
        <v>12</v>
      </c>
      <c r="M7" s="75">
        <v>4</v>
      </c>
      <c r="N7" s="75">
        <f t="shared" si="1"/>
        <v>187.70942913649623</v>
      </c>
      <c r="O7">
        <f t="shared" si="3"/>
        <v>0.14851902572695583</v>
      </c>
      <c r="P7" s="39">
        <f t="shared" ref="P7:P9" si="7">N7/SUM(N$6:N$9)</f>
        <v>0.28828659159554337</v>
      </c>
      <c r="T7" s="75"/>
      <c r="U7" s="75"/>
      <c r="V7" s="75"/>
    </row>
    <row r="8" spans="1:22" x14ac:dyDescent="0.2">
      <c r="A8" s="75">
        <v>2012</v>
      </c>
      <c r="B8" s="75" t="s">
        <v>43</v>
      </c>
      <c r="C8" s="75" t="s">
        <v>49</v>
      </c>
      <c r="D8" s="103">
        <v>-5.5829034698259798</v>
      </c>
      <c r="E8" s="103">
        <v>-1.19447163928738</v>
      </c>
      <c r="F8" s="103">
        <v>-2.8057057580327598</v>
      </c>
      <c r="G8" s="103"/>
      <c r="H8" s="103">
        <v>5.1050409999999999</v>
      </c>
      <c r="I8" s="75"/>
      <c r="J8" s="75"/>
      <c r="K8" s="79">
        <f t="shared" si="0"/>
        <v>9.7093563337236013</v>
      </c>
      <c r="L8" s="75">
        <v>12</v>
      </c>
      <c r="M8" s="75">
        <v>4</v>
      </c>
      <c r="N8" s="75">
        <f t="shared" si="1"/>
        <v>128.33938070188481</v>
      </c>
      <c r="O8">
        <f t="shared" si="3"/>
        <v>0.10154439162661552</v>
      </c>
      <c r="P8" s="39">
        <f t="shared" si="7"/>
        <v>0.19710529620291528</v>
      </c>
      <c r="T8" s="75"/>
      <c r="U8" s="75"/>
      <c r="V8" s="75"/>
    </row>
    <row r="9" spans="1:22" ht="17" thickBot="1" x14ac:dyDescent="0.25">
      <c r="A9" s="75">
        <v>2012</v>
      </c>
      <c r="B9" s="75" t="s">
        <v>11</v>
      </c>
      <c r="C9" s="75" t="s">
        <v>51</v>
      </c>
      <c r="D9" s="103">
        <v>-1.4997230558800301</v>
      </c>
      <c r="E9" s="103">
        <v>0.50012613107324499</v>
      </c>
      <c r="F9" s="103">
        <v>0.99989601020282104</v>
      </c>
      <c r="G9" s="103"/>
      <c r="H9" s="103">
        <v>3.6885690000000002</v>
      </c>
      <c r="I9" s="75"/>
      <c r="J9" s="75"/>
      <c r="K9" s="79">
        <f t="shared" si="0"/>
        <v>10.359336143658743</v>
      </c>
      <c r="L9" s="75">
        <v>12</v>
      </c>
      <c r="M9" s="75">
        <v>4</v>
      </c>
      <c r="N9" s="75">
        <f t="shared" si="1"/>
        <v>177.62384285009463</v>
      </c>
      <c r="O9">
        <f t="shared" si="3"/>
        <v>0.14053913118445904</v>
      </c>
      <c r="P9" s="40">
        <f t="shared" si="7"/>
        <v>0.27279701652131944</v>
      </c>
      <c r="T9" s="75"/>
      <c r="U9" s="75"/>
      <c r="V9" s="75"/>
    </row>
    <row r="10" spans="1:22" x14ac:dyDescent="0.2">
      <c r="A10" s="75"/>
      <c r="B10" s="75"/>
      <c r="C10" s="75"/>
      <c r="D10" s="103"/>
      <c r="E10" s="103"/>
      <c r="F10" s="103"/>
      <c r="G10" s="103"/>
      <c r="H10" s="100"/>
      <c r="I10" s="75"/>
      <c r="J10" s="75"/>
      <c r="K10" s="79"/>
      <c r="L10" s="75"/>
      <c r="M10" s="75"/>
      <c r="N10" s="75"/>
      <c r="O10">
        <f>SUM(O2:O9)</f>
        <v>0.99999999999999978</v>
      </c>
      <c r="P10">
        <f>SUM(P2:P9)</f>
        <v>1.9999999999999998</v>
      </c>
      <c r="T10" s="75"/>
      <c r="U10" s="75"/>
      <c r="V10" s="75"/>
    </row>
    <row r="11" spans="1:22" x14ac:dyDescent="0.2">
      <c r="A11" s="75"/>
      <c r="B11" s="75"/>
      <c r="C11" s="75"/>
      <c r="D11" s="103"/>
      <c r="E11" s="103"/>
      <c r="F11" s="103"/>
      <c r="G11" s="103"/>
      <c r="H11" s="100"/>
      <c r="I11" s="75"/>
      <c r="J11" s="75"/>
      <c r="K11" s="100"/>
      <c r="L11" s="75"/>
      <c r="M11" s="75"/>
      <c r="N11" s="75"/>
      <c r="T11" s="75"/>
      <c r="U11" s="75"/>
      <c r="V11" s="75"/>
    </row>
    <row r="12" spans="1:22" x14ac:dyDescent="0.2">
      <c r="A12" s="75">
        <v>2012</v>
      </c>
      <c r="B12" s="75" t="s">
        <v>17</v>
      </c>
      <c r="C12" s="75" t="s">
        <v>7</v>
      </c>
      <c r="D12" s="103">
        <v>-5.4858479999999998</v>
      </c>
      <c r="E12" s="103">
        <v>-1.9273416999999999</v>
      </c>
      <c r="F12" s="103">
        <v>-2.7070530000000002</v>
      </c>
      <c r="G12" s="103">
        <v>0.20029720000000001</v>
      </c>
      <c r="H12" s="100">
        <v>5.0980400000000001</v>
      </c>
      <c r="I12" s="78">
        <v>0.36525000000000002</v>
      </c>
      <c r="J12" s="75"/>
      <c r="K12" s="79">
        <f>-2*LN(H12/L12) +2*M12</f>
        <v>11.712100995301313</v>
      </c>
      <c r="L12" s="75">
        <v>12</v>
      </c>
      <c r="M12" s="75">
        <v>5</v>
      </c>
      <c r="N12" s="75">
        <f>1/EXP(-0.5*K12)</f>
        <v>349.34168998888191</v>
      </c>
      <c r="O12">
        <f>N12/SUM(N$12:N$19)</f>
        <v>0.12511612623686078</v>
      </c>
      <c r="Q12">
        <f>$O12*D12</f>
        <v>-0.68636805088423014</v>
      </c>
      <c r="R12">
        <f t="shared" ref="R12:T19" si="8">$O12*E12</f>
        <v>-0.24114152743876585</v>
      </c>
      <c r="S12">
        <f t="shared" si="8"/>
        <v>-0.33869598487787267</v>
      </c>
      <c r="T12">
        <f t="shared" si="8"/>
        <v>2.506040976008975E-2</v>
      </c>
      <c r="U12" s="75"/>
      <c r="V12" s="75"/>
    </row>
    <row r="13" spans="1:22" x14ac:dyDescent="0.2">
      <c r="A13" s="75">
        <v>2012</v>
      </c>
      <c r="B13" s="75" t="s">
        <v>17</v>
      </c>
      <c r="C13" s="75" t="s">
        <v>30</v>
      </c>
      <c r="D13" s="103">
        <v>-5.5430650000000004</v>
      </c>
      <c r="E13" s="103">
        <v>-1.6414226000000001</v>
      </c>
      <c r="F13" s="103">
        <v>-2.78816</v>
      </c>
      <c r="G13" s="103">
        <v>0.20048550000000001</v>
      </c>
      <c r="H13" s="100">
        <v>5.1013929999999998</v>
      </c>
      <c r="I13" s="75"/>
      <c r="J13" s="75"/>
      <c r="K13" s="79">
        <f t="shared" ref="K13:K19" si="9">-2*LN(H13/L13) +2*M13</f>
        <v>11.710786020196014</v>
      </c>
      <c r="L13" s="75">
        <v>12</v>
      </c>
      <c r="M13" s="75">
        <v>5</v>
      </c>
      <c r="N13" s="75">
        <f>1/EXP(-0.5*K13)</f>
        <v>349.11207766798583</v>
      </c>
      <c r="O13" s="75">
        <f t="shared" ref="O13:O19" si="10">N13/SUM(N$12:N$19)</f>
        <v>0.12503389097851617</v>
      </c>
      <c r="Q13">
        <f t="shared" ref="Q13:Q19" si="11">$O13*D13</f>
        <v>-0.69307098489682872</v>
      </c>
      <c r="R13">
        <f t="shared" si="8"/>
        <v>-0.20523345441807256</v>
      </c>
      <c r="S13">
        <f t="shared" si="8"/>
        <v>-0.34861449347065965</v>
      </c>
      <c r="T13">
        <f t="shared" si="8"/>
        <v>2.5067482149773303E-2</v>
      </c>
      <c r="U13" s="75"/>
      <c r="V13" s="75"/>
    </row>
    <row r="14" spans="1:22" x14ac:dyDescent="0.2">
      <c r="A14" s="75">
        <v>2012</v>
      </c>
      <c r="B14" s="75" t="s">
        <v>18</v>
      </c>
      <c r="C14" s="75" t="s">
        <v>7</v>
      </c>
      <c r="D14" s="103">
        <v>-5.8331229999999996</v>
      </c>
      <c r="E14" s="103">
        <v>-0.62048400999999997</v>
      </c>
      <c r="F14" s="103">
        <v>-2.895114</v>
      </c>
      <c r="G14" s="103">
        <v>0.200292</v>
      </c>
      <c r="H14" s="100">
        <v>5.1175290000000002</v>
      </c>
      <c r="I14" s="78">
        <v>0.36536999999999997</v>
      </c>
      <c r="J14" s="75"/>
      <c r="K14" s="79">
        <f t="shared" si="9"/>
        <v>11.704469888842485</v>
      </c>
      <c r="L14" s="75">
        <v>12</v>
      </c>
      <c r="M14" s="75">
        <v>5</v>
      </c>
      <c r="N14" s="75">
        <f t="shared" ref="N14:N19" si="12">1/EXP(-0.5*K14)</f>
        <v>348.01129788046529</v>
      </c>
      <c r="O14" s="75">
        <f t="shared" si="10"/>
        <v>0.12463964858832567</v>
      </c>
      <c r="Q14">
        <f t="shared" si="11"/>
        <v>-0.72703840089247995</v>
      </c>
      <c r="R14">
        <f t="shared" si="8"/>
        <v>-7.7336908961075146E-2</v>
      </c>
      <c r="S14">
        <f t="shared" si="8"/>
        <v>-0.3608459915831419</v>
      </c>
      <c r="T14">
        <f t="shared" si="8"/>
        <v>2.4964324495052925E-2</v>
      </c>
      <c r="U14" s="75"/>
      <c r="V14" s="75"/>
    </row>
    <row r="15" spans="1:22" x14ac:dyDescent="0.2">
      <c r="A15" s="75">
        <v>2012</v>
      </c>
      <c r="B15" s="75" t="s">
        <v>18</v>
      </c>
      <c r="C15" s="75" t="s">
        <v>29</v>
      </c>
      <c r="D15" s="103">
        <v>-5.5213450000000002</v>
      </c>
      <c r="E15" s="103">
        <v>-0.72140711999999996</v>
      </c>
      <c r="F15" s="103">
        <v>-2.802311</v>
      </c>
      <c r="G15" s="103">
        <v>0.203121</v>
      </c>
      <c r="H15" s="100">
        <v>5.1027930000000001</v>
      </c>
      <c r="I15" s="75"/>
      <c r="J15" s="75"/>
      <c r="K15" s="79">
        <f t="shared" si="9"/>
        <v>11.71023722580564</v>
      </c>
      <c r="L15" s="75">
        <v>12</v>
      </c>
      <c r="M15" s="75">
        <v>5</v>
      </c>
      <c r="N15" s="75">
        <f t="shared" si="12"/>
        <v>349.01629543485683</v>
      </c>
      <c r="O15" s="75">
        <f t="shared" si="10"/>
        <v>0.12499958673623751</v>
      </c>
      <c r="Q15">
        <f t="shared" si="11"/>
        <v>-0.6901658432281913</v>
      </c>
      <c r="R15">
        <f t="shared" si="8"/>
        <v>-9.0175591868579291E-2</v>
      </c>
      <c r="S15">
        <f t="shared" si="8"/>
        <v>-0.35028771690641247</v>
      </c>
      <c r="T15">
        <f t="shared" si="8"/>
        <v>2.5390041057451299E-2</v>
      </c>
      <c r="U15" s="75"/>
      <c r="V15" s="75"/>
    </row>
    <row r="16" spans="1:22" x14ac:dyDescent="0.2">
      <c r="A16" s="75">
        <v>2012</v>
      </c>
      <c r="B16" s="75" t="s">
        <v>27</v>
      </c>
      <c r="C16" s="75" t="s">
        <v>7</v>
      </c>
      <c r="D16" s="103">
        <v>-5.3669070000000003</v>
      </c>
      <c r="E16" s="103">
        <v>-0.73101362999999997</v>
      </c>
      <c r="F16" s="103">
        <v>-2.713616</v>
      </c>
      <c r="G16" s="103">
        <v>0.20086419999999999</v>
      </c>
      <c r="H16" s="100">
        <v>5.0946790000000002</v>
      </c>
      <c r="I16" s="107">
        <v>0.35836499999999999</v>
      </c>
      <c r="J16" s="75"/>
      <c r="K16" s="79">
        <f t="shared" si="9"/>
        <v>11.713419976084287</v>
      </c>
      <c r="L16" s="75">
        <v>12</v>
      </c>
      <c r="M16" s="75">
        <v>5</v>
      </c>
      <c r="N16" s="75">
        <f t="shared" si="12"/>
        <v>349.57215346264582</v>
      </c>
      <c r="O16" s="75">
        <f t="shared" si="10"/>
        <v>0.12519866633414303</v>
      </c>
      <c r="Q16">
        <f t="shared" si="11"/>
        <v>-0.67192959873937663</v>
      </c>
      <c r="R16">
        <f t="shared" si="8"/>
        <v>-9.1521931548080693E-2</v>
      </c>
      <c r="S16">
        <f t="shared" si="8"/>
        <v>-0.33974110414299186</v>
      </c>
      <c r="T16">
        <f t="shared" si="8"/>
        <v>2.5147929954274572E-2</v>
      </c>
      <c r="U16" s="75"/>
      <c r="V16" s="75"/>
    </row>
    <row r="17" spans="1:22" x14ac:dyDescent="0.2">
      <c r="A17" s="75">
        <v>2012</v>
      </c>
      <c r="B17" s="75" t="s">
        <v>27</v>
      </c>
      <c r="C17" s="75" t="s">
        <v>29</v>
      </c>
      <c r="D17" s="103">
        <v>-5.4439960000000003</v>
      </c>
      <c r="E17" s="103">
        <v>1.2915321099999999</v>
      </c>
      <c r="F17" s="103">
        <v>-2.8056839999999998</v>
      </c>
      <c r="G17" s="103">
        <v>0.20351959999999999</v>
      </c>
      <c r="H17" s="100">
        <v>5.1009779999999996</v>
      </c>
      <c r="I17" s="75"/>
      <c r="J17" s="75"/>
      <c r="K17" s="79">
        <f t="shared" si="9"/>
        <v>11.710948727472678</v>
      </c>
      <c r="L17" s="75">
        <v>12</v>
      </c>
      <c r="M17" s="75">
        <v>5</v>
      </c>
      <c r="N17" s="75">
        <f t="shared" si="12"/>
        <v>349.14048036100519</v>
      </c>
      <c r="O17" s="75">
        <f t="shared" si="10"/>
        <v>0.12504406335423632</v>
      </c>
      <c r="Q17">
        <f t="shared" si="11"/>
        <v>-0.68073938072420914</v>
      </c>
      <c r="R17">
        <f t="shared" si="8"/>
        <v>0.1614984229868705</v>
      </c>
      <c r="S17">
        <f t="shared" si="8"/>
        <v>-0.35083412784796714</v>
      </c>
      <c r="T17">
        <f t="shared" si="8"/>
        <v>2.5448917756228834E-2</v>
      </c>
      <c r="U17" s="75"/>
      <c r="V17" s="75"/>
    </row>
    <row r="18" spans="1:22" x14ac:dyDescent="0.2">
      <c r="A18" s="9">
        <v>2012</v>
      </c>
      <c r="B18" t="s">
        <v>28</v>
      </c>
      <c r="C18" t="s">
        <v>7</v>
      </c>
      <c r="D18" s="34">
        <v>-5.741606</v>
      </c>
      <c r="E18" s="34">
        <v>-0.78904976999999998</v>
      </c>
      <c r="F18" s="34">
        <v>-2.8478330000000001</v>
      </c>
      <c r="G18" s="34">
        <v>0.20167599999999999</v>
      </c>
      <c r="H18" s="2">
        <v>5.1138009999999996</v>
      </c>
      <c r="I18" s="36">
        <v>0.37157000000000001</v>
      </c>
      <c r="K18" s="4">
        <f t="shared" si="9"/>
        <v>11.705927372929104</v>
      </c>
      <c r="L18">
        <v>12</v>
      </c>
      <c r="M18">
        <v>5</v>
      </c>
      <c r="N18">
        <f t="shared" si="12"/>
        <v>348.26500077553266</v>
      </c>
      <c r="O18">
        <f t="shared" si="10"/>
        <v>0.12473051184443151</v>
      </c>
      <c r="Q18">
        <f t="shared" si="11"/>
        <v>-0.71615345518905904</v>
      </c>
      <c r="R18">
        <f t="shared" si="8"/>
        <v>-9.8418581682830963E-2</v>
      </c>
      <c r="S18">
        <f t="shared" si="8"/>
        <v>-0.35521166773746293</v>
      </c>
      <c r="T18">
        <f t="shared" si="8"/>
        <v>2.5155150706737569E-2</v>
      </c>
      <c r="U18" s="75"/>
      <c r="V18" s="75"/>
    </row>
    <row r="19" spans="1:22" ht="17" thickBot="1" x14ac:dyDescent="0.25">
      <c r="A19" s="12">
        <v>2012</v>
      </c>
      <c r="B19" s="13" t="s">
        <v>28</v>
      </c>
      <c r="C19" s="13" t="s">
        <v>29</v>
      </c>
      <c r="D19" s="72">
        <v>-5.3400119999999998</v>
      </c>
      <c r="E19" s="72">
        <v>-8.3295350000000004E-2</v>
      </c>
      <c r="F19" s="72">
        <v>-2.7625500000000001</v>
      </c>
      <c r="G19" s="72">
        <v>0.20222999999999999</v>
      </c>
      <c r="H19" s="48">
        <v>5.0930989999999996</v>
      </c>
      <c r="I19" s="13"/>
      <c r="J19" s="13"/>
      <c r="K19" s="46">
        <f t="shared" si="9"/>
        <v>11.714040327259065</v>
      </c>
      <c r="L19" s="13">
        <v>12</v>
      </c>
      <c r="M19" s="13">
        <v>5</v>
      </c>
      <c r="N19" s="13">
        <f t="shared" si="12"/>
        <v>349.68059902839497</v>
      </c>
      <c r="O19" s="13">
        <f t="shared" si="10"/>
        <v>0.12523750592724894</v>
      </c>
      <c r="Q19">
        <f t="shared" si="11"/>
        <v>-0.66876978450158042</v>
      </c>
      <c r="R19">
        <f t="shared" si="8"/>
        <v>-1.0431701889337276E-2</v>
      </c>
      <c r="S19">
        <f t="shared" si="8"/>
        <v>-0.34597487199932159</v>
      </c>
      <c r="T19">
        <f t="shared" si="8"/>
        <v>2.5326780823667554E-2</v>
      </c>
      <c r="U19" s="75"/>
      <c r="V19" s="75"/>
    </row>
    <row r="20" spans="1:22" x14ac:dyDescent="0.2">
      <c r="A20" s="9"/>
      <c r="I20" s="5"/>
      <c r="Q20" t="s">
        <v>38</v>
      </c>
      <c r="T20" s="75"/>
      <c r="U20" s="75"/>
      <c r="V20" s="75"/>
    </row>
    <row r="21" spans="1:22" x14ac:dyDescent="0.2">
      <c r="A21" s="9">
        <v>2012</v>
      </c>
      <c r="B21" t="s">
        <v>31</v>
      </c>
      <c r="I21" s="5"/>
      <c r="P21" s="1" t="s">
        <v>4</v>
      </c>
      <c r="Q21" s="10">
        <f>SUM(Q12:Q19)</f>
        <v>-5.5342354990559555</v>
      </c>
      <c r="R21" s="10">
        <f t="shared" ref="R21:T21" si="13">SUM(R12:R19)</f>
        <v>-0.65276127481987112</v>
      </c>
      <c r="S21" s="10">
        <f t="shared" si="13"/>
        <v>-2.7902059585658301</v>
      </c>
      <c r="T21" s="104">
        <f t="shared" si="13"/>
        <v>0.2015610367032758</v>
      </c>
      <c r="U21" s="75"/>
      <c r="V21" s="75"/>
    </row>
    <row r="22" spans="1:22" x14ac:dyDescent="0.2">
      <c r="A22">
        <v>2012</v>
      </c>
      <c r="B22" t="s">
        <v>12</v>
      </c>
      <c r="C22" t="s">
        <v>7</v>
      </c>
      <c r="D22">
        <v>-1.2295400999999999</v>
      </c>
      <c r="E22" s="34">
        <v>-1.2337691</v>
      </c>
      <c r="F22" s="34">
        <v>3.8062849000000001</v>
      </c>
      <c r="G22" s="34">
        <v>0.20211960000000001</v>
      </c>
      <c r="H22" s="2">
        <v>3.4626890000000001</v>
      </c>
      <c r="I22" s="5">
        <v>0.56085499999999999</v>
      </c>
      <c r="J22" s="4"/>
      <c r="K22" s="4">
        <f>-2*LN(H22/L22) +2*M22</f>
        <v>11.91035824494983</v>
      </c>
      <c r="L22">
        <v>9</v>
      </c>
      <c r="M22">
        <v>5</v>
      </c>
      <c r="N22">
        <f>1/EXP(-0.5*K22)</f>
        <v>385.74600026834315</v>
      </c>
      <c r="O22">
        <f>N22/SUM(N$22:N$24)</f>
        <v>6.7512570941006538E-10</v>
      </c>
      <c r="P22" s="1" t="s">
        <v>5</v>
      </c>
      <c r="Q22" s="10">
        <f>STDEV(D12:D19)</f>
        <v>0.17270370594398279</v>
      </c>
      <c r="R22" s="10">
        <f t="shared" ref="R22:T22" si="14">STDEV(E12:E19)</f>
        <v>0.98103638505726565</v>
      </c>
      <c r="S22" s="10">
        <f t="shared" si="14"/>
        <v>6.3540866992235753E-2</v>
      </c>
      <c r="T22" s="10">
        <f t="shared" si="14"/>
        <v>1.2862059993168128E-3</v>
      </c>
      <c r="U22" s="75"/>
      <c r="V22" s="75"/>
    </row>
    <row r="23" spans="1:22" x14ac:dyDescent="0.2">
      <c r="A23">
        <v>2012</v>
      </c>
      <c r="B23" t="s">
        <v>12</v>
      </c>
      <c r="C23" t="s">
        <v>29</v>
      </c>
      <c r="D23">
        <v>-1.1959647</v>
      </c>
      <c r="E23" s="34">
        <v>-1.1437424</v>
      </c>
      <c r="F23">
        <v>3.4830188</v>
      </c>
      <c r="G23" s="34">
        <v>0.2003762</v>
      </c>
      <c r="H23">
        <v>3.3988779999999998</v>
      </c>
      <c r="J23" s="4"/>
      <c r="K23" s="4">
        <f>-2*LN(H23/L23) +2*M23</f>
        <v>11.947558400352172</v>
      </c>
      <c r="L23">
        <v>9</v>
      </c>
      <c r="M23">
        <v>5</v>
      </c>
      <c r="N23">
        <f>1/EXP(-0.5*K23)</f>
        <v>392.98804838631736</v>
      </c>
      <c r="O23">
        <f>N23/SUM(N$22:N$24)</f>
        <v>6.8780061172876206E-10</v>
      </c>
      <c r="P23" s="1" t="s">
        <v>26</v>
      </c>
      <c r="Q23" s="10">
        <f>SQRT(EXP(Q22^2)-1)</f>
        <v>0.17399953381543082</v>
      </c>
      <c r="R23" s="10">
        <f t="shared" ref="R23:T23" si="15">SQRT(EXP(R22^2)-1)</f>
        <v>1.2720286423777944</v>
      </c>
      <c r="S23" s="10">
        <f t="shared" si="15"/>
        <v>6.3605056609321614E-2</v>
      </c>
      <c r="T23" s="105">
        <f t="shared" si="15"/>
        <v>1.286206531228224E-3</v>
      </c>
      <c r="U23" s="75"/>
      <c r="V23" s="75"/>
    </row>
    <row r="24" spans="1:22" ht="17" thickBot="1" x14ac:dyDescent="0.25">
      <c r="A24" s="42">
        <v>2012</v>
      </c>
      <c r="B24" s="42" t="s">
        <v>12</v>
      </c>
      <c r="C24" s="42" t="s">
        <v>62</v>
      </c>
      <c r="D24" s="42">
        <v>0.2282198</v>
      </c>
      <c r="E24" s="42">
        <v>-0.82749309999999998</v>
      </c>
      <c r="F24" s="42">
        <v>4.0224086999999997</v>
      </c>
      <c r="G24" s="42"/>
      <c r="H24" s="43">
        <v>2.8667009999999998E-10</v>
      </c>
      <c r="I24" s="5"/>
      <c r="J24" s="4"/>
      <c r="K24" s="4">
        <f>-2*LN(H24/L24) +2*M24</f>
        <v>54.142602654689497</v>
      </c>
      <c r="L24">
        <v>3</v>
      </c>
      <c r="M24">
        <v>4</v>
      </c>
      <c r="N24">
        <f>1/EXP(-0.5*K24)</f>
        <v>571369145576.85889</v>
      </c>
      <c r="O24">
        <f t="shared" ref="O24" si="16">N24/SUM(N$22:N$24)</f>
        <v>0.99999999863707378</v>
      </c>
      <c r="P24" s="1"/>
      <c r="Q24" s="4"/>
      <c r="R24" s="4"/>
      <c r="S24" s="4"/>
      <c r="T24" s="4"/>
      <c r="U24" s="75"/>
      <c r="V24" s="75"/>
    </row>
    <row r="25" spans="1:22" ht="17" thickTop="1" x14ac:dyDescent="0.2">
      <c r="A25">
        <v>2012</v>
      </c>
      <c r="B25" t="s">
        <v>12</v>
      </c>
      <c r="C25" t="s">
        <v>64</v>
      </c>
      <c r="D25">
        <v>1.7798009E-2</v>
      </c>
      <c r="E25">
        <v>-0.83597199799999999</v>
      </c>
      <c r="F25">
        <v>4.5791336380000001</v>
      </c>
      <c r="H25" s="2">
        <v>7.1879470000000006E-17</v>
      </c>
      <c r="I25" s="5"/>
      <c r="P25" s="35"/>
      <c r="Q25" s="65"/>
      <c r="R25" s="65"/>
      <c r="S25" s="65"/>
      <c r="U25" s="75"/>
      <c r="V25" s="75"/>
    </row>
    <row r="26" spans="1:22" x14ac:dyDescent="0.2">
      <c r="P26" s="35"/>
      <c r="Q26" s="65"/>
      <c r="R26" s="65"/>
      <c r="S26" s="65"/>
      <c r="U26" s="75"/>
      <c r="V26" s="75"/>
    </row>
    <row r="27" spans="1:22" x14ac:dyDescent="0.2">
      <c r="A27">
        <v>2012</v>
      </c>
      <c r="B27" t="s">
        <v>13</v>
      </c>
      <c r="C27" t="s">
        <v>7</v>
      </c>
      <c r="D27">
        <v>-6.0441805999999998</v>
      </c>
      <c r="E27">
        <v>-3.3416714000000001</v>
      </c>
      <c r="F27">
        <v>5.1775488000000003</v>
      </c>
      <c r="G27">
        <v>0.20011519999999999</v>
      </c>
      <c r="H27">
        <v>3.453153E-4</v>
      </c>
      <c r="I27" s="5">
        <v>0.55005999999999999</v>
      </c>
      <c r="K27" s="4">
        <f>-2*LN(H27/L27) +2*M27</f>
        <v>30.336554445179821</v>
      </c>
      <c r="L27">
        <v>9</v>
      </c>
      <c r="M27">
        <v>5</v>
      </c>
      <c r="N27">
        <f>1/EXP(-0.5*K27)</f>
        <v>3868112.5102860765</v>
      </c>
      <c r="O27">
        <f>N27/SUM(N$27:N$29)</f>
        <v>4.2180007714515804E-9</v>
      </c>
      <c r="P27" s="35"/>
      <c r="Q27" s="65"/>
      <c r="R27" s="65"/>
      <c r="S27" s="65"/>
      <c r="U27" s="75"/>
      <c r="V27" s="75"/>
    </row>
    <row r="28" spans="1:22" x14ac:dyDescent="0.2">
      <c r="A28">
        <v>2012</v>
      </c>
      <c r="B28" t="s">
        <v>13</v>
      </c>
      <c r="C28" t="s">
        <v>29</v>
      </c>
      <c r="D28">
        <v>-6.0441805999999998</v>
      </c>
      <c r="E28">
        <v>-3.3416714000000001</v>
      </c>
      <c r="F28">
        <v>5.1775488000000003</v>
      </c>
      <c r="G28">
        <v>0.20011519999999999</v>
      </c>
      <c r="H28">
        <v>3.453153E-4</v>
      </c>
      <c r="I28" s="5"/>
      <c r="K28" s="4">
        <f>-2*LN(H28/L28) +2*M28</f>
        <v>30.336554445179821</v>
      </c>
      <c r="L28">
        <v>9</v>
      </c>
      <c r="M28">
        <v>5</v>
      </c>
      <c r="N28">
        <f>1/EXP(-0.5*K28)</f>
        <v>3868112.5102860765</v>
      </c>
      <c r="O28">
        <f t="shared" ref="O28:O29" si="17">N28/SUM(N$27:N$29)</f>
        <v>4.2180007714515804E-9</v>
      </c>
      <c r="P28" s="35"/>
      <c r="Q28" s="65"/>
      <c r="R28" s="65"/>
      <c r="S28" s="65"/>
      <c r="U28" s="75"/>
      <c r="V28" s="75"/>
    </row>
    <row r="29" spans="1:22" ht="17" thickBot="1" x14ac:dyDescent="0.25">
      <c r="A29" s="42">
        <v>2012</v>
      </c>
      <c r="B29" s="42" t="s">
        <v>13</v>
      </c>
      <c r="C29" s="42" t="s">
        <v>62</v>
      </c>
      <c r="D29" s="42">
        <v>-5.4072503999999997</v>
      </c>
      <c r="E29" s="42">
        <v>-3.2356788000000001</v>
      </c>
      <c r="F29" s="42">
        <v>4.7230724000000004</v>
      </c>
      <c r="G29" s="42"/>
      <c r="H29" s="42">
        <v>1.7861040000000001E-13</v>
      </c>
      <c r="I29" s="5"/>
      <c r="K29" s="4">
        <f>-2*LN(H29/L29) +2*M29</f>
        <v>68.904363572297285</v>
      </c>
      <c r="L29">
        <v>3</v>
      </c>
      <c r="M29">
        <v>4</v>
      </c>
      <c r="N29">
        <f>1/EXP(-0.5*K29)</f>
        <v>917048783830237</v>
      </c>
      <c r="O29">
        <f t="shared" si="17"/>
        <v>0.99999999156399844</v>
      </c>
      <c r="P29" s="35"/>
      <c r="U29" s="75"/>
      <c r="V29" s="75"/>
    </row>
    <row r="30" spans="1:22" ht="17" thickTop="1" x14ac:dyDescent="0.2">
      <c r="A30">
        <v>2012</v>
      </c>
      <c r="B30" t="s">
        <v>13</v>
      </c>
      <c r="C30" t="s">
        <v>64</v>
      </c>
      <c r="D30">
        <v>-5.6138123999999996</v>
      </c>
      <c r="E30">
        <v>-2.5432595999999998</v>
      </c>
      <c r="F30">
        <v>5.9058260999999996</v>
      </c>
      <c r="H30">
        <v>1.7621442E-20</v>
      </c>
      <c r="I30" s="5"/>
      <c r="P30" s="35"/>
      <c r="U30" s="75"/>
      <c r="V30" s="75"/>
    </row>
    <row r="31" spans="1:22" x14ac:dyDescent="0.2">
      <c r="I31" s="5"/>
      <c r="P31" s="35"/>
      <c r="U31" s="75"/>
      <c r="V31" s="75"/>
    </row>
    <row r="32" spans="1:22" x14ac:dyDescent="0.2">
      <c r="A32">
        <v>2012</v>
      </c>
      <c r="B32" t="s">
        <v>22</v>
      </c>
      <c r="C32" t="s">
        <v>34</v>
      </c>
      <c r="D32">
        <v>-0.61089839999999995</v>
      </c>
      <c r="E32">
        <v>1.4649559999999999</v>
      </c>
      <c r="F32">
        <v>-3.7837460000000003E-2</v>
      </c>
      <c r="H32">
        <v>8.5297249999999991</v>
      </c>
      <c r="I32" s="5"/>
      <c r="K32" s="4">
        <f>-2*LN(H32/L32) +2*M32</f>
        <v>5.9101103336802705</v>
      </c>
      <c r="L32">
        <v>3</v>
      </c>
      <c r="M32">
        <v>4</v>
      </c>
      <c r="N32">
        <f t="shared" ref="N32:N34" si="18">1/EXP(-0.5*K32)</f>
        <v>19.202782047420374</v>
      </c>
      <c r="O32">
        <f>N32/SUM(N$32:$N$34)</f>
        <v>0.39271727803670348</v>
      </c>
      <c r="P32" s="35"/>
      <c r="U32" s="75"/>
      <c r="V32" s="75"/>
    </row>
    <row r="33" spans="1:22" x14ac:dyDescent="0.2">
      <c r="A33">
        <v>2012</v>
      </c>
      <c r="B33" t="s">
        <v>22</v>
      </c>
      <c r="C33" t="s">
        <v>33</v>
      </c>
      <c r="D33">
        <v>0.3883875</v>
      </c>
      <c r="E33">
        <v>-1.6052409999999999</v>
      </c>
      <c r="F33">
        <v>3.8197197100000002</v>
      </c>
      <c r="H33">
        <v>11.264670000000001</v>
      </c>
      <c r="I33" s="5"/>
      <c r="K33" s="4">
        <f>-2*LN(H33/L33) +2*M33</f>
        <v>5.3538820189745771</v>
      </c>
      <c r="L33">
        <v>3</v>
      </c>
      <c r="M33">
        <v>4</v>
      </c>
      <c r="N33">
        <f t="shared" si="18"/>
        <v>14.540545803777004</v>
      </c>
      <c r="O33">
        <f>N33/SUM(N$32:$N$34)</f>
        <v>0.29736959754716469</v>
      </c>
      <c r="P33" s="35"/>
      <c r="Q33" s="35"/>
      <c r="U33" s="75"/>
      <c r="V33" s="75"/>
    </row>
    <row r="34" spans="1:22" ht="17" thickBot="1" x14ac:dyDescent="0.25">
      <c r="A34" s="42">
        <v>2012</v>
      </c>
      <c r="B34" s="42" t="s">
        <v>22</v>
      </c>
      <c r="C34" s="42" t="s">
        <v>39</v>
      </c>
      <c r="D34" s="42">
        <v>-2.4720740000000001</v>
      </c>
      <c r="E34" s="42">
        <v>-6.6323749999999997</v>
      </c>
      <c r="F34" s="42">
        <v>0.72983536000000004</v>
      </c>
      <c r="G34" s="42"/>
      <c r="H34" s="42">
        <v>10.80874</v>
      </c>
      <c r="I34" s="5"/>
      <c r="K34" s="4">
        <f>-2*LN(H34/L34) +2*M34</f>
        <v>5.4365144451047929</v>
      </c>
      <c r="L34">
        <v>3</v>
      </c>
      <c r="M34">
        <v>4</v>
      </c>
      <c r="N34">
        <f t="shared" si="18"/>
        <v>15.153889361704762</v>
      </c>
      <c r="O34">
        <f>N34/SUM(N$32:$N$34)</f>
        <v>0.30991312441613178</v>
      </c>
      <c r="P34" s="35"/>
      <c r="Q34" s="35"/>
      <c r="U34" s="75"/>
      <c r="V34" s="75"/>
    </row>
    <row r="35" spans="1:22" ht="17" thickTop="1" x14ac:dyDescent="0.2">
      <c r="A35">
        <v>2012</v>
      </c>
      <c r="B35" t="s">
        <v>22</v>
      </c>
      <c r="C35" t="s">
        <v>64</v>
      </c>
      <c r="D35">
        <v>-0.84068314</v>
      </c>
      <c r="E35">
        <v>-0.52948110999999998</v>
      </c>
      <c r="F35">
        <v>0.64488396999999997</v>
      </c>
      <c r="H35">
        <v>3.4206767000000002E-18</v>
      </c>
      <c r="K35" s="4"/>
      <c r="P35" s="35"/>
      <c r="Q35" s="35"/>
      <c r="R35" s="34"/>
      <c r="S35" s="34"/>
      <c r="T35" s="34"/>
      <c r="U35" s="75"/>
      <c r="V35" s="75"/>
    </row>
    <row r="36" spans="1:22" x14ac:dyDescent="0.2">
      <c r="K36" s="4"/>
      <c r="P36" s="35"/>
      <c r="Q36" s="35"/>
      <c r="R36" s="34"/>
      <c r="S36" s="34"/>
      <c r="T36" s="34"/>
      <c r="U36" s="75"/>
      <c r="V36" s="75"/>
    </row>
    <row r="37" spans="1:22" x14ac:dyDescent="0.2">
      <c r="A37">
        <v>2012</v>
      </c>
      <c r="B37" t="s">
        <v>23</v>
      </c>
      <c r="C37" t="s">
        <v>34</v>
      </c>
      <c r="D37">
        <v>-3.907159</v>
      </c>
      <c r="E37">
        <v>-1.6913480000000001</v>
      </c>
      <c r="F37">
        <v>-0.59326860000000003</v>
      </c>
      <c r="H37">
        <v>8.5184820000000006</v>
      </c>
      <c r="K37" s="4">
        <f>-2*LN(H37/L37) +2*M37</f>
        <v>5.9127482654299079</v>
      </c>
      <c r="L37">
        <v>3</v>
      </c>
      <c r="M37">
        <v>4</v>
      </c>
      <c r="N37">
        <f t="shared" ref="N37:N39" si="19">1/EXP(-0.5*K37)</f>
        <v>19.228126572249927</v>
      </c>
      <c r="O37">
        <f>N37/SUM(N$37:$N$39)</f>
        <v>0.34031706589163285</v>
      </c>
      <c r="P37" s="35"/>
      <c r="Q37" s="34"/>
      <c r="R37" s="34"/>
      <c r="S37" s="34"/>
      <c r="T37" s="75"/>
      <c r="U37" s="75"/>
      <c r="V37" s="75"/>
    </row>
    <row r="38" spans="1:22" x14ac:dyDescent="0.2">
      <c r="A38">
        <v>2012</v>
      </c>
      <c r="B38" t="s">
        <v>23</v>
      </c>
      <c r="C38" t="s">
        <v>33</v>
      </c>
      <c r="D38">
        <v>-3.3385980000000002</v>
      </c>
      <c r="E38">
        <v>-3.3643360000000002</v>
      </c>
      <c r="F38">
        <v>1.6238712</v>
      </c>
      <c r="H38">
        <v>8.8957099999999993</v>
      </c>
      <c r="K38" s="4">
        <f>-2*LN(H38/L38) +2*M38</f>
        <v>5.8260863012242057</v>
      </c>
      <c r="L38">
        <v>3</v>
      </c>
      <c r="M38">
        <v>4</v>
      </c>
      <c r="N38">
        <f t="shared" si="19"/>
        <v>18.412746155105406</v>
      </c>
      <c r="O38">
        <f>N38/SUM(N$37:$N$39)</f>
        <v>0.32588571346083545</v>
      </c>
      <c r="T38" s="75"/>
      <c r="U38" s="75"/>
      <c r="V38" s="75"/>
    </row>
    <row r="39" spans="1:22" ht="17" thickBot="1" x14ac:dyDescent="0.25">
      <c r="A39" s="42">
        <v>2012</v>
      </c>
      <c r="B39" s="42" t="s">
        <v>23</v>
      </c>
      <c r="C39" s="42" t="s">
        <v>39</v>
      </c>
      <c r="D39" s="42">
        <v>-5.7571060000000003</v>
      </c>
      <c r="E39" s="42">
        <v>-7.9249960000000002</v>
      </c>
      <c r="F39" s="42">
        <v>-3.474993</v>
      </c>
      <c r="G39" s="42"/>
      <c r="H39" s="42">
        <v>8.6848679999999998</v>
      </c>
      <c r="K39" s="4">
        <f>-2*LN(H39/L39) +2*M39</f>
        <v>5.8740601754176982</v>
      </c>
      <c r="L39">
        <v>3</v>
      </c>
      <c r="M39">
        <v>4</v>
      </c>
      <c r="N39">
        <f t="shared" si="19"/>
        <v>18.859751247737183</v>
      </c>
      <c r="O39">
        <f>N39/SUM(N$37:$N$39)</f>
        <v>0.33379722064753187</v>
      </c>
      <c r="T39" s="75"/>
      <c r="U39" s="75"/>
      <c r="V39" s="75"/>
    </row>
    <row r="40" spans="1:22" ht="17" thickTop="1" x14ac:dyDescent="0.2">
      <c r="A40">
        <v>2012</v>
      </c>
      <c r="B40" t="s">
        <v>23</v>
      </c>
      <c r="C40" t="s">
        <v>64</v>
      </c>
      <c r="D40">
        <v>-4.1453604999999998</v>
      </c>
      <c r="E40">
        <v>6.2970433999999997</v>
      </c>
      <c r="F40">
        <v>-1.2469943999999999</v>
      </c>
      <c r="H40">
        <v>1.3073485E-9</v>
      </c>
      <c r="K40" s="4"/>
      <c r="T40" s="75"/>
      <c r="U40" s="75"/>
      <c r="V40" s="75"/>
    </row>
    <row r="41" spans="1:22" x14ac:dyDescent="0.2">
      <c r="K41" s="4"/>
      <c r="T41" s="75"/>
      <c r="U41" s="75"/>
      <c r="V41" s="75"/>
    </row>
    <row r="42" spans="1:22" x14ac:dyDescent="0.2">
      <c r="A42">
        <v>2012</v>
      </c>
      <c r="B42" t="s">
        <v>32</v>
      </c>
      <c r="C42" t="s">
        <v>34</v>
      </c>
      <c r="D42">
        <v>-5.0226819999999996</v>
      </c>
      <c r="E42">
        <v>-5.3343999999999996</v>
      </c>
      <c r="F42">
        <v>0.79851780000000006</v>
      </c>
      <c r="H42">
        <v>8.5183090000000004</v>
      </c>
      <c r="K42" s="4">
        <f>-2*LN(H42/L42) +2*M42</f>
        <v>5.9127888834077904</v>
      </c>
      <c r="L42">
        <v>3</v>
      </c>
      <c r="M42">
        <v>4</v>
      </c>
      <c r="N42">
        <f>1/EXP(-0.5*K42)</f>
        <v>19.228517080025238</v>
      </c>
      <c r="O42">
        <f>N42/SUM(N$42:N$44)</f>
        <v>0.33385457010459485</v>
      </c>
      <c r="T42" s="79"/>
      <c r="U42" s="75"/>
      <c r="V42" s="75"/>
    </row>
    <row r="43" spans="1:22" ht="17" thickBot="1" x14ac:dyDescent="0.25">
      <c r="A43">
        <v>2012</v>
      </c>
      <c r="B43" t="s">
        <v>32</v>
      </c>
      <c r="C43" t="s">
        <v>33</v>
      </c>
      <c r="D43">
        <v>-5.5684509999999996</v>
      </c>
      <c r="E43">
        <v>-4.8601888999999998</v>
      </c>
      <c r="F43">
        <v>2.0939445000000001</v>
      </c>
      <c r="H43">
        <v>8.5554059999999996</v>
      </c>
      <c r="K43" s="4">
        <f>-2*LN(H43/L43) +2*M43</f>
        <v>5.9040978496458241</v>
      </c>
      <c r="L43">
        <v>3</v>
      </c>
      <c r="M43">
        <v>4</v>
      </c>
      <c r="N43">
        <f t="shared" ref="N43:N44" si="20">1/EXP(-0.5*K43)</f>
        <v>19.14514052277972</v>
      </c>
      <c r="O43">
        <f>N43/SUM(N$42:N$44)</f>
        <v>0.33240694704764473</v>
      </c>
      <c r="Q43" t="s">
        <v>0</v>
      </c>
      <c r="R43" t="s">
        <v>1</v>
      </c>
      <c r="S43" t="s">
        <v>47</v>
      </c>
      <c r="T43" s="75"/>
      <c r="U43" s="75"/>
      <c r="V43" s="75"/>
    </row>
    <row r="44" spans="1:22" ht="17" thickBot="1" x14ac:dyDescent="0.25">
      <c r="A44" s="42">
        <v>2012</v>
      </c>
      <c r="B44" s="42" t="s">
        <v>32</v>
      </c>
      <c r="C44" s="42" t="s">
        <v>39</v>
      </c>
      <c r="D44" s="42">
        <v>-5.629499</v>
      </c>
      <c r="E44" s="42">
        <v>-0.69782829999999996</v>
      </c>
      <c r="F44" s="42">
        <v>-3.5434073000000001</v>
      </c>
      <c r="G44" s="42"/>
      <c r="H44" s="42">
        <v>8.5212719999999997</v>
      </c>
      <c r="K44" s="4">
        <f>-2*LN(H44/L44) +2*M44</f>
        <v>5.912093326391485</v>
      </c>
      <c r="L44">
        <v>3</v>
      </c>
      <c r="M44">
        <v>4</v>
      </c>
      <c r="N44">
        <f t="shared" si="20"/>
        <v>19.221830977749885</v>
      </c>
      <c r="O44">
        <f>N44/SUM(N$42:N$44)</f>
        <v>0.33373848284776048</v>
      </c>
      <c r="Q44" s="80" t="s">
        <v>78</v>
      </c>
      <c r="R44" s="21"/>
      <c r="S44" s="81"/>
      <c r="T44" s="75"/>
      <c r="U44" s="75"/>
      <c r="V44" s="75"/>
    </row>
    <row r="45" spans="1:22" ht="17" thickTop="1" x14ac:dyDescent="0.2">
      <c r="A45">
        <v>2012</v>
      </c>
      <c r="B45" t="s">
        <v>32</v>
      </c>
      <c r="C45" t="s">
        <v>64</v>
      </c>
      <c r="D45">
        <v>-5.2652276000000002</v>
      </c>
      <c r="E45">
        <v>-5.1106806999999996</v>
      </c>
      <c r="F45">
        <v>1.0322092</v>
      </c>
      <c r="H45">
        <v>5.9638126999999998E-22</v>
      </c>
      <c r="Q45" s="22">
        <f>$O22*D22+$O23*D23+$O24*D24</f>
        <v>0.22821979803627387</v>
      </c>
      <c r="R45" s="82">
        <f>$O22*E22+$O23*E23+$O24*E24</f>
        <v>-0.82749310049180391</v>
      </c>
      <c r="S45" s="83">
        <f>$O22*F22+$O23*F23+$O24*F24</f>
        <v>4.0224086994830968</v>
      </c>
      <c r="T45" s="75"/>
      <c r="U45" s="75"/>
      <c r="V45" s="75"/>
    </row>
    <row r="46" spans="1:22" x14ac:dyDescent="0.2">
      <c r="A46" s="9"/>
      <c r="D46" s="4"/>
      <c r="E46" s="4"/>
      <c r="F46" s="4"/>
      <c r="G46" s="4"/>
      <c r="Q46" s="22" t="s">
        <v>79</v>
      </c>
      <c r="R46" s="82"/>
      <c r="S46" s="83"/>
      <c r="T46" s="75"/>
      <c r="U46" s="75"/>
      <c r="V46" s="75"/>
    </row>
    <row r="47" spans="1:22" ht="17" thickBot="1" x14ac:dyDescent="0.25">
      <c r="A47" s="9">
        <v>2012</v>
      </c>
      <c r="C47" t="s">
        <v>82</v>
      </c>
      <c r="G47" s="4"/>
      <c r="Q47" s="22">
        <f>$O27*D27+$O28*D28+$O29*D29</f>
        <v>-5.4072504053731443</v>
      </c>
      <c r="R47" s="82">
        <f>$O27*E27+$O28*E28+$O29*E29</f>
        <v>-3.2356788008941537</v>
      </c>
      <c r="S47" s="83">
        <f>$O27*F27+$O28*F28+$O29*F29</f>
        <v>4.7230724038339638</v>
      </c>
      <c r="T47" s="79"/>
      <c r="U47" s="75"/>
      <c r="V47" s="75"/>
    </row>
    <row r="48" spans="1:22" x14ac:dyDescent="0.2">
      <c r="A48" s="9">
        <v>2012</v>
      </c>
      <c r="C48" s="27" t="s">
        <v>21</v>
      </c>
      <c r="D48" s="28">
        <v>0.22821979803627387</v>
      </c>
      <c r="E48" s="28">
        <v>-0.82749310049180391</v>
      </c>
      <c r="F48" s="28">
        <v>4.0224086994830968</v>
      </c>
      <c r="G48" s="18"/>
      <c r="H48" s="30">
        <f t="shared" ref="H48:J52" si="21">EXP(D48)</f>
        <v>1.2563614408639698</v>
      </c>
      <c r="I48" s="30">
        <f t="shared" si="21"/>
        <v>0.43714378939436738</v>
      </c>
      <c r="J48" s="89">
        <f t="shared" si="21"/>
        <v>55.8354347656852</v>
      </c>
      <c r="Q48" s="22" t="s">
        <v>44</v>
      </c>
      <c r="R48" s="82"/>
      <c r="S48" s="83"/>
      <c r="T48" s="75"/>
      <c r="U48" s="75"/>
      <c r="V48" s="75"/>
    </row>
    <row r="49" spans="1:22" x14ac:dyDescent="0.2">
      <c r="A49" s="9">
        <v>2012</v>
      </c>
      <c r="C49" s="19" t="s">
        <v>22</v>
      </c>
      <c r="D49" s="90">
        <v>-0.89054389936551248</v>
      </c>
      <c r="E49" s="90">
        <v>-1.957496395922113</v>
      </c>
      <c r="F49" s="90">
        <v>1.3471946453336225</v>
      </c>
      <c r="G49" s="91"/>
      <c r="H49" s="92">
        <f t="shared" si="21"/>
        <v>0.4104324580793996</v>
      </c>
      <c r="I49" s="92">
        <f t="shared" si="21"/>
        <v>0.1412115164593479</v>
      </c>
      <c r="J49" s="93">
        <f t="shared" si="21"/>
        <v>3.8466192487980382</v>
      </c>
      <c r="Q49" s="22">
        <f>$O32*D32+$O33*D33+$O34*D34</f>
        <v>-0.89054389936551248</v>
      </c>
      <c r="R49" s="82">
        <f>$O32*E32+$O33*E33+$O34*E34</f>
        <v>-1.957496395922113</v>
      </c>
      <c r="S49" s="83">
        <f>$O32*F32+$O33*F33+$O34*F34</f>
        <v>1.3471946453336225</v>
      </c>
      <c r="T49" s="75"/>
      <c r="U49" s="75"/>
      <c r="V49" s="75"/>
    </row>
    <row r="50" spans="1:22" x14ac:dyDescent="0.2">
      <c r="A50" s="9">
        <v>2012</v>
      </c>
      <c r="C50" s="19" t="s">
        <v>23</v>
      </c>
      <c r="D50" s="94">
        <v>-4.3393802598142344</v>
      </c>
      <c r="E50" s="94">
        <v>-4.3173252648864624</v>
      </c>
      <c r="F50" s="94">
        <v>-0.83264600982676251</v>
      </c>
      <c r="G50" s="75"/>
      <c r="H50" s="92">
        <f t="shared" si="21"/>
        <v>1.3044609967886703E-2</v>
      </c>
      <c r="I50" s="92">
        <f t="shared" si="21"/>
        <v>1.3335504825472123E-2</v>
      </c>
      <c r="J50" s="93">
        <f t="shared" si="21"/>
        <v>0.43489702075027453</v>
      </c>
      <c r="Q50" s="22" t="s">
        <v>45</v>
      </c>
      <c r="R50" s="85"/>
      <c r="S50" s="86"/>
      <c r="T50" s="75"/>
      <c r="U50" s="75"/>
      <c r="V50" s="75"/>
    </row>
    <row r="51" spans="1:22" x14ac:dyDescent="0.2">
      <c r="A51" s="9">
        <v>2012</v>
      </c>
      <c r="C51" s="19" t="s">
        <v>24</v>
      </c>
      <c r="D51" s="90">
        <v>-5.4066175920294759</v>
      </c>
      <c r="E51" s="90">
        <v>-3.6293665312200329</v>
      </c>
      <c r="F51" s="90">
        <v>-0.2199408610416056</v>
      </c>
      <c r="G51" s="75"/>
      <c r="H51" s="92">
        <f t="shared" si="21"/>
        <v>4.4867907310153976E-3</v>
      </c>
      <c r="I51" s="92">
        <f t="shared" si="21"/>
        <v>2.6532986905247614E-2</v>
      </c>
      <c r="J51" s="93">
        <f t="shared" si="21"/>
        <v>0.80256625949168081</v>
      </c>
      <c r="Q51" s="22">
        <f>$O37*D37+ $O38*D38+$O39*D39</f>
        <v>-4.3393802598142344</v>
      </c>
      <c r="R51" s="82">
        <f t="shared" ref="R51:S51" si="22">$O37*E37+ $O38*E38+$O39*E39</f>
        <v>-4.3173252648864624</v>
      </c>
      <c r="S51" s="83">
        <f t="shared" si="22"/>
        <v>-0.83264600982676251</v>
      </c>
      <c r="T51" s="75"/>
      <c r="U51" s="75"/>
      <c r="V51" s="75"/>
    </row>
    <row r="52" spans="1:22" x14ac:dyDescent="0.2">
      <c r="A52" s="9">
        <v>2012</v>
      </c>
      <c r="C52" s="19" t="s">
        <v>25</v>
      </c>
      <c r="D52" s="90">
        <v>-5.4072504053731443</v>
      </c>
      <c r="E52" s="90">
        <v>-3.2356788008941537</v>
      </c>
      <c r="F52" s="90">
        <v>4.7230724038339638</v>
      </c>
      <c r="G52" s="75"/>
      <c r="H52" s="92">
        <f t="shared" si="21"/>
        <v>4.4839523281548863E-3</v>
      </c>
      <c r="I52" s="92">
        <f t="shared" si="21"/>
        <v>3.9333496263760967E-2</v>
      </c>
      <c r="J52" s="93">
        <f t="shared" si="21"/>
        <v>112.51340879534642</v>
      </c>
      <c r="Q52" s="22" t="s">
        <v>46</v>
      </c>
      <c r="R52" s="85"/>
      <c r="S52" s="86"/>
      <c r="T52" s="75"/>
      <c r="U52" s="75"/>
      <c r="V52" s="75"/>
    </row>
    <row r="53" spans="1:22" ht="17" thickBot="1" x14ac:dyDescent="0.25">
      <c r="A53" s="9">
        <v>2012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-5.4066175920294759</v>
      </c>
      <c r="R53" s="23">
        <f>$O42*E42+$O43*E43+$O44*E44</f>
        <v>-3.6293665312200329</v>
      </c>
      <c r="S53" s="88">
        <f>$O42*F42+$O43*F43+$O44*F44</f>
        <v>-0.2199408610416056</v>
      </c>
      <c r="T53" s="79"/>
      <c r="U53" s="75"/>
      <c r="V53" s="75"/>
    </row>
    <row r="54" spans="1:22" x14ac:dyDescent="0.2">
      <c r="A54" s="9">
        <v>2012</v>
      </c>
      <c r="C54" s="19" t="s">
        <v>4</v>
      </c>
      <c r="D54" s="90">
        <f>AVERAGE(D48:D52)</f>
        <v>-3.1631144717092186</v>
      </c>
      <c r="E54" s="90">
        <f t="shared" ref="E54:F54" si="23">AVERAGE(E48:E52)</f>
        <v>-2.7934720186829134</v>
      </c>
      <c r="F54" s="90">
        <f t="shared" si="23"/>
        <v>1.808017775556463</v>
      </c>
      <c r="G54" s="75" t="s">
        <v>40</v>
      </c>
      <c r="H54" s="92">
        <f>AVERAGE(H48:H52)</f>
        <v>0.33776185039408524</v>
      </c>
      <c r="I54" s="92">
        <f t="shared" ref="I54:J54" si="24">AVERAGE(I48:I52)</f>
        <v>0.13151145876963918</v>
      </c>
      <c r="J54" s="93">
        <f t="shared" si="24"/>
        <v>34.686585218014322</v>
      </c>
      <c r="T54" s="75"/>
      <c r="U54" s="75"/>
      <c r="V54" s="75"/>
    </row>
    <row r="55" spans="1:22" x14ac:dyDescent="0.2">
      <c r="A55" s="9">
        <v>2012</v>
      </c>
      <c r="C55" s="19" t="s">
        <v>5</v>
      </c>
      <c r="D55" s="90">
        <f>STDEV(D48:D52)</f>
        <v>2.6513571373613316</v>
      </c>
      <c r="E55" s="90">
        <f t="shared" ref="E55:F55" si="25">STDEV(E48:E52)</f>
        <v>1.3946615663764614</v>
      </c>
      <c r="F55" s="90">
        <f t="shared" si="25"/>
        <v>2.4849119736092398</v>
      </c>
      <c r="G55" s="75" t="s">
        <v>41</v>
      </c>
      <c r="H55" s="92">
        <f>STDEV(H48:H52)</f>
        <v>0.54237762071168316</v>
      </c>
      <c r="I55" s="92">
        <f t="shared" ref="I55:J55" si="26">STDEV(I48:I52)</f>
        <v>0.17817689599076716</v>
      </c>
      <c r="J55" s="93">
        <f t="shared" si="26"/>
        <v>49.438589915808002</v>
      </c>
      <c r="L55" s="75"/>
      <c r="M55" s="75"/>
      <c r="N55" s="75"/>
      <c r="O55" s="75"/>
      <c r="P55" s="75"/>
      <c r="Q55" s="75"/>
      <c r="R55" s="75"/>
      <c r="S55" s="75"/>
      <c r="T55" s="75"/>
      <c r="U55" s="75"/>
    </row>
    <row r="56" spans="1:22" ht="17" thickBot="1" x14ac:dyDescent="0.25">
      <c r="A56" s="75">
        <v>2012</v>
      </c>
      <c r="B56" s="75"/>
      <c r="C56" s="20" t="s">
        <v>26</v>
      </c>
      <c r="D56" s="17">
        <f>SQRT(EXP(D55^2)-1)</f>
        <v>33.595916871323361</v>
      </c>
      <c r="E56" s="17">
        <f t="shared" ref="E56:F56" si="27">SQRT(EXP(E55^2)-1)</f>
        <v>2.4483050373511026</v>
      </c>
      <c r="F56" s="17">
        <f t="shared" si="27"/>
        <v>21.897052743407048</v>
      </c>
      <c r="G56" s="13" t="s">
        <v>26</v>
      </c>
      <c r="H56" s="33">
        <f>H55/H54</f>
        <v>1.6057989381537954</v>
      </c>
      <c r="I56" s="33">
        <f t="shared" ref="I56:J56" si="28">I55/I54</f>
        <v>1.3548393247075836</v>
      </c>
      <c r="J56" s="98">
        <f t="shared" si="28"/>
        <v>1.4252942342139892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8" spans="1:22" ht="17" thickBot="1" x14ac:dyDescent="0.25"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2" x14ac:dyDescent="0.2">
      <c r="C59" s="27" t="s">
        <v>21</v>
      </c>
      <c r="D59" s="28">
        <v>1.7798009E-2</v>
      </c>
      <c r="E59" s="28">
        <v>-0.83597199799999999</v>
      </c>
      <c r="F59" s="28">
        <v>4.5791336380000001</v>
      </c>
      <c r="G59" s="101">
        <f>H25</f>
        <v>7.1879470000000006E-17</v>
      </c>
      <c r="H59" s="30">
        <f t="shared" ref="H59:J63" si="29">EXP(D59)</f>
        <v>1.0179573374013415</v>
      </c>
      <c r="I59" s="30">
        <f t="shared" si="29"/>
        <v>0.43345296119638749</v>
      </c>
      <c r="J59" s="89">
        <f t="shared" si="29"/>
        <v>97.429948027222608</v>
      </c>
      <c r="N59" s="24">
        <v>12.052</v>
      </c>
      <c r="O59" s="55">
        <v>10813.97</v>
      </c>
      <c r="P59">
        <v>6.8000000000000005E-2</v>
      </c>
      <c r="Q59" s="38">
        <f>(O59/701.7-P59*24)*701.7</f>
        <v>9668.7955999999995</v>
      </c>
    </row>
    <row r="60" spans="1:22" x14ac:dyDescent="0.2">
      <c r="C60" s="19" t="s">
        <v>22</v>
      </c>
      <c r="D60" s="90">
        <v>-0.84068314</v>
      </c>
      <c r="E60" s="90">
        <v>-0.52948110999999998</v>
      </c>
      <c r="F60" s="90">
        <v>0.64488396999999997</v>
      </c>
      <c r="G60" s="102">
        <f>H35</f>
        <v>3.4206767000000002E-18</v>
      </c>
      <c r="H60" s="92">
        <f t="shared" si="29"/>
        <v>0.43141570541455904</v>
      </c>
      <c r="I60" s="92">
        <f t="shared" si="29"/>
        <v>0.5889104701647907</v>
      </c>
      <c r="J60" s="93">
        <f t="shared" si="29"/>
        <v>1.9057658904265344</v>
      </c>
      <c r="N60" s="25">
        <v>13.912000000000001</v>
      </c>
      <c r="O60" s="56">
        <v>6915.7889999999998</v>
      </c>
      <c r="P60">
        <v>0.112</v>
      </c>
      <c r="Q60" s="39">
        <f t="shared" ref="Q60" si="30">(O60/701.7-P60*24)*701.7</f>
        <v>5029.6193999999996</v>
      </c>
    </row>
    <row r="61" spans="1:22" x14ac:dyDescent="0.2">
      <c r="C61" s="19" t="s">
        <v>23</v>
      </c>
      <c r="D61" s="94">
        <v>-4.1453604999999998</v>
      </c>
      <c r="E61" s="94">
        <v>6.2970433999999997</v>
      </c>
      <c r="F61" s="94">
        <v>-1.2469943999999999</v>
      </c>
      <c r="G61" s="100">
        <f>H40</f>
        <v>1.3073485E-9</v>
      </c>
      <c r="H61" s="92">
        <f t="shared" si="29"/>
        <v>1.5837725422045409E-2</v>
      </c>
      <c r="I61" s="92">
        <f t="shared" si="29"/>
        <v>542.96420665563335</v>
      </c>
      <c r="J61" s="93">
        <f t="shared" si="29"/>
        <v>0.28736721106447172</v>
      </c>
      <c r="N61" s="25">
        <v>14.371</v>
      </c>
      <c r="O61" s="56">
        <v>849.68899999999996</v>
      </c>
      <c r="P61">
        <v>0.13300000000000001</v>
      </c>
      <c r="Q61" s="39">
        <f>(O61/701.7-P61*24)*701.7</f>
        <v>-1390.1374000000003</v>
      </c>
    </row>
    <row r="62" spans="1:22" x14ac:dyDescent="0.2">
      <c r="C62" s="19" t="s">
        <v>24</v>
      </c>
      <c r="D62" s="90">
        <v>-5.2652276000000002</v>
      </c>
      <c r="E62" s="90">
        <v>-5.1106806999999996</v>
      </c>
      <c r="F62" s="90">
        <v>1.0322092</v>
      </c>
      <c r="G62" s="100">
        <f>H45</f>
        <v>5.9638126999999998E-22</v>
      </c>
      <c r="H62" s="92">
        <f t="shared" si="29"/>
        <v>5.1682166083487566E-3</v>
      </c>
      <c r="I62" s="92">
        <f t="shared" si="29"/>
        <v>6.031975560053254E-3</v>
      </c>
      <c r="J62" s="93">
        <f t="shared" si="29"/>
        <v>2.8072607897688937</v>
      </c>
      <c r="N62" s="25">
        <v>13.268000000000001</v>
      </c>
      <c r="O62" s="56">
        <v>596.21299999999997</v>
      </c>
      <c r="P62">
        <v>0.24399999999999999</v>
      </c>
      <c r="Q62" s="39">
        <f>(O62/701.7-P62*24)*701.7</f>
        <v>-3512.9422</v>
      </c>
    </row>
    <row r="63" spans="1:22" ht="17" thickBot="1" x14ac:dyDescent="0.25">
      <c r="C63" s="19" t="s">
        <v>25</v>
      </c>
      <c r="D63" s="90">
        <v>-5.6138123999999996</v>
      </c>
      <c r="E63" s="90">
        <v>-2.5432595999999998</v>
      </c>
      <c r="F63" s="90">
        <v>5.9058260999999996</v>
      </c>
      <c r="G63" s="100">
        <f>H30</f>
        <v>1.7621442E-20</v>
      </c>
      <c r="H63" s="92">
        <f t="shared" si="29"/>
        <v>3.6471384688450698E-3</v>
      </c>
      <c r="I63" s="92">
        <f t="shared" si="29"/>
        <v>7.8609745396494776E-2</v>
      </c>
      <c r="J63" s="93">
        <f t="shared" si="29"/>
        <v>367.17042001982458</v>
      </c>
      <c r="N63" s="26">
        <v>19.922999999999998</v>
      </c>
      <c r="O63" s="57">
        <v>492.64400000000001</v>
      </c>
      <c r="P63">
        <v>0.16200000000000001</v>
      </c>
      <c r="Q63" s="40">
        <f>(O63/701.7-P63*24)*701.7</f>
        <v>-2235.5655999999999</v>
      </c>
    </row>
    <row r="64" spans="1:22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14.7052</v>
      </c>
      <c r="O64" s="59">
        <f>AVERAGE(O59:O63)</f>
        <v>3933.6609999999991</v>
      </c>
      <c r="Q64" s="59">
        <f>AVERAGE(Q59:Q63)</f>
        <v>1511.9539600000001</v>
      </c>
    </row>
    <row r="65" spans="3:17" x14ac:dyDescent="0.2">
      <c r="C65" s="19" t="s">
        <v>4</v>
      </c>
      <c r="D65" s="90">
        <f>AVERAGE(D59:D63)</f>
        <v>-3.1694571262000002</v>
      </c>
      <c r="E65" s="90">
        <f t="shared" ref="E65:F65" si="31">AVERAGE(E59:E63)</f>
        <v>-0.54447000160000003</v>
      </c>
      <c r="F65" s="90">
        <f t="shared" si="31"/>
        <v>2.1830117016000004</v>
      </c>
      <c r="G65" s="100">
        <f>GEOMEAN(G59:G63)</f>
        <v>2.021783937012128E-17</v>
      </c>
      <c r="H65" s="92">
        <f>AVERAGE(H59:H63)</f>
        <v>0.29480522466302794</v>
      </c>
      <c r="I65" s="92">
        <f t="shared" ref="I65:J65" si="32">AVERAGE(I59:I63)</f>
        <v>108.81424236159023</v>
      </c>
      <c r="J65" s="93">
        <f t="shared" si="32"/>
        <v>93.920152387661417</v>
      </c>
      <c r="M65" t="s">
        <v>41</v>
      </c>
      <c r="N65" s="59">
        <f>STDEV(N59:N63)</f>
        <v>3.0443105459200446</v>
      </c>
      <c r="O65" s="59">
        <f>STDEV(O59:O63)</f>
        <v>4709.611974134441</v>
      </c>
      <c r="Q65" s="59">
        <f>STDEV(Q59:Q63)</f>
        <v>5626.3588185646377</v>
      </c>
    </row>
    <row r="66" spans="3:17" x14ac:dyDescent="0.2">
      <c r="C66" s="19" t="s">
        <v>5</v>
      </c>
      <c r="D66" s="90">
        <f>STDEV(D59:D63)</f>
        <v>2.5933230397532698</v>
      </c>
      <c r="E66" s="90">
        <f t="shared" ref="E66:F66" si="33">STDEV(E59:E63)</f>
        <v>4.2348832246563664</v>
      </c>
      <c r="F66" s="90">
        <f t="shared" si="33"/>
        <v>2.9603999963033134</v>
      </c>
      <c r="G66" s="75" t="s">
        <v>41</v>
      </c>
      <c r="H66" s="92">
        <f>STDEV(H59:H63)</f>
        <v>0.44387410794980603</v>
      </c>
      <c r="I66" s="92">
        <f t="shared" ref="I66:J66" si="34">STDEV(I59:I63)</f>
        <v>242.69732895029719</v>
      </c>
      <c r="J66" s="93">
        <f t="shared" si="34"/>
        <v>158.28244708763421</v>
      </c>
      <c r="M66" t="s">
        <v>69</v>
      </c>
      <c r="N66" s="58">
        <f>N65/N64</f>
        <v>0.20702272297690916</v>
      </c>
      <c r="O66" s="58">
        <f>O65/O64</f>
        <v>1.1972592386925163</v>
      </c>
      <c r="Q66" s="58">
        <f>Q65/Q64</f>
        <v>3.7212500958459325</v>
      </c>
    </row>
    <row r="67" spans="3:17" ht="17" thickBot="1" x14ac:dyDescent="0.25">
      <c r="C67" s="20" t="s">
        <v>26</v>
      </c>
      <c r="D67" s="17">
        <f>SQRT(EXP(D66^2)-1)</f>
        <v>28.848608751891682</v>
      </c>
      <c r="E67" s="17">
        <f t="shared" ref="E67:F67" si="35">SQRT(EXP(E66^2)-1)</f>
        <v>7840.9709795279759</v>
      </c>
      <c r="F67" s="17">
        <f t="shared" si="35"/>
        <v>79.990344312836356</v>
      </c>
      <c r="G67" s="13" t="s">
        <v>26</v>
      </c>
      <c r="H67" s="33">
        <f>H66/H65</f>
        <v>1.505652107954222</v>
      </c>
      <c r="I67" s="33">
        <f t="shared" ref="I67:J67" si="36">I66/I65</f>
        <v>2.2303820132645216</v>
      </c>
      <c r="J67" s="98">
        <f t="shared" si="36"/>
        <v>1.685287375113206</v>
      </c>
    </row>
    <row r="68" spans="3:17" x14ac:dyDescent="0.2">
      <c r="M68" s="75"/>
      <c r="N68" s="75"/>
      <c r="O68" s="75"/>
      <c r="P68" s="75"/>
    </row>
    <row r="69" spans="3:17" x14ac:dyDescent="0.2">
      <c r="M69" s="75"/>
      <c r="N69" s="75"/>
      <c r="O69" s="75"/>
      <c r="P69" s="75"/>
    </row>
    <row r="70" spans="3:17" x14ac:dyDescent="0.2">
      <c r="M70" s="75"/>
      <c r="N70" s="75"/>
      <c r="O70" s="75"/>
      <c r="P70" s="75"/>
    </row>
    <row r="71" spans="3:17" x14ac:dyDescent="0.2">
      <c r="M71" s="75"/>
      <c r="N71" s="75"/>
      <c r="O71" s="75"/>
      <c r="P71" s="75"/>
    </row>
    <row r="72" spans="3:17" x14ac:dyDescent="0.2">
      <c r="M72" s="75"/>
      <c r="N72" s="75"/>
      <c r="O72" s="75"/>
      <c r="P72" s="75"/>
    </row>
    <row r="73" spans="3:17" x14ac:dyDescent="0.2">
      <c r="M73" s="75"/>
      <c r="N73" s="75"/>
      <c r="O73" s="75"/>
      <c r="P73" s="75"/>
    </row>
    <row r="74" spans="3:17" x14ac:dyDescent="0.2">
      <c r="M74" s="75"/>
      <c r="N74" s="75"/>
      <c r="O74" s="75"/>
      <c r="P74" s="75"/>
    </row>
    <row r="75" spans="3:17" x14ac:dyDescent="0.2">
      <c r="M75" s="75"/>
      <c r="N75" s="75"/>
      <c r="O75" s="75"/>
      <c r="P75" s="75"/>
    </row>
    <row r="76" spans="3:17" x14ac:dyDescent="0.2">
      <c r="M76" s="75"/>
      <c r="N76" s="75"/>
      <c r="O76" s="75"/>
      <c r="P76" s="75"/>
    </row>
    <row r="77" spans="3:17" x14ac:dyDescent="0.2">
      <c r="M77" s="75"/>
      <c r="N77" s="75"/>
      <c r="O77" s="75"/>
      <c r="P77" s="7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AA1F-D3CC-1F4D-AB6D-4C03F9ADC1F5}">
  <sheetPr>
    <tabColor theme="4" tint="-0.249977111117893"/>
  </sheetPr>
  <dimension ref="A1:U76"/>
  <sheetViews>
    <sheetView topLeftCell="A2" workbookViewId="0">
      <selection activeCell="G59" sqref="G59:G65"/>
    </sheetView>
  </sheetViews>
  <sheetFormatPr baseColWidth="10" defaultRowHeight="16" x14ac:dyDescent="0.2"/>
  <sheetData>
    <row r="1" spans="1:21" ht="17" thickBot="1" x14ac:dyDescent="0.25">
      <c r="A1" s="6" t="s">
        <v>52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</row>
    <row r="2" spans="1:21" x14ac:dyDescent="0.2">
      <c r="A2" s="75">
        <v>2013</v>
      </c>
      <c r="B2" s="75" t="s">
        <v>11</v>
      </c>
      <c r="C2" s="75" t="s">
        <v>54</v>
      </c>
      <c r="D2" s="77">
        <v>1.4375</v>
      </c>
      <c r="E2" s="77">
        <v>1.8713</v>
      </c>
      <c r="F2" s="77">
        <v>4.5064000000000002</v>
      </c>
      <c r="G2" s="75"/>
      <c r="H2" s="103">
        <v>5.9153140000000004</v>
      </c>
      <c r="I2" s="75"/>
      <c r="J2" s="75"/>
      <c r="K2" s="79">
        <f t="shared" ref="K2:K9" si="0">-2*LN(H2/L2) +2*M2</f>
        <v>7.4147241367809329</v>
      </c>
      <c r="L2" s="75">
        <v>12</v>
      </c>
      <c r="M2">
        <v>3</v>
      </c>
      <c r="N2">
        <f t="shared" ref="N2:N9" si="1">1/EXP(-0.5*K2)</f>
        <v>40.746178998824398</v>
      </c>
      <c r="O2">
        <f>N2/SUM(N$2:N$9)</f>
        <v>0.14136911017325621</v>
      </c>
      <c r="P2" s="38">
        <f>N2/(SUM(N$2:N$5))</f>
        <v>0.27002672963170143</v>
      </c>
      <c r="Q2" s="4">
        <f>$O2*D2+$O3*D3+$O4*D4+$O5*D5+$O6*D6+$O7*D7+$O8*D8+$O9*D9</f>
        <v>-0.81619425699558623</v>
      </c>
      <c r="R2" s="4">
        <f t="shared" ref="R2:S2" si="2">$O2*E2+$O3*E3+$O4*E4+$O5*E5+$O6*E6+$O7*E7+$O8*E8+$O9*E9</f>
        <v>-0.13959181790359854</v>
      </c>
      <c r="S2" s="4">
        <f t="shared" si="2"/>
        <v>4.0836599967595459</v>
      </c>
      <c r="T2" s="4">
        <v>0.5</v>
      </c>
      <c r="U2" s="75"/>
    </row>
    <row r="3" spans="1:21" x14ac:dyDescent="0.2">
      <c r="A3" s="75">
        <v>2013</v>
      </c>
      <c r="B3" s="75" t="s">
        <v>11</v>
      </c>
      <c r="C3" s="75" t="s">
        <v>55</v>
      </c>
      <c r="D3" s="77">
        <v>1.113</v>
      </c>
      <c r="E3" s="77">
        <v>5.4827000000000004</v>
      </c>
      <c r="F3" s="77">
        <v>2.7576000000000001</v>
      </c>
      <c r="G3" s="103"/>
      <c r="H3" s="103">
        <v>5.3146990000000001</v>
      </c>
      <c r="I3" s="75"/>
      <c r="J3" s="75"/>
      <c r="K3" s="79">
        <f t="shared" si="0"/>
        <v>7.6288605435416921</v>
      </c>
      <c r="L3" s="75">
        <v>12</v>
      </c>
      <c r="M3">
        <v>3</v>
      </c>
      <c r="N3">
        <f t="shared" si="1"/>
        <v>45.350911326916531</v>
      </c>
      <c r="O3">
        <f t="shared" ref="O3:O9" si="3">N3/SUM(N$2:N$9)</f>
        <v>0.15734525634949503</v>
      </c>
      <c r="P3" s="39">
        <f t="shared" ref="P3:P4" si="4">N3/(SUM(N$2:N$5))</f>
        <v>0.3005424943472092</v>
      </c>
      <c r="T3" s="75"/>
      <c r="U3" s="75"/>
    </row>
    <row r="4" spans="1:21" x14ac:dyDescent="0.2">
      <c r="A4" s="75">
        <v>2013</v>
      </c>
      <c r="B4" s="75" t="s">
        <v>43</v>
      </c>
      <c r="C4" s="75" t="s">
        <v>56</v>
      </c>
      <c r="D4" s="77">
        <v>-2.0345569999999999</v>
      </c>
      <c r="E4" s="77">
        <v>-5.2937770000000004</v>
      </c>
      <c r="F4" s="77">
        <v>7.8787950000000002</v>
      </c>
      <c r="G4" s="103"/>
      <c r="H4" s="103">
        <v>6.8409490000000002</v>
      </c>
      <c r="I4" s="75"/>
      <c r="J4" s="75"/>
      <c r="K4" s="79">
        <f t="shared" si="0"/>
        <v>7.1239603701747196</v>
      </c>
      <c r="L4" s="75">
        <v>12</v>
      </c>
      <c r="M4">
        <v>3</v>
      </c>
      <c r="N4">
        <f t="shared" si="1"/>
        <v>35.2328957690303</v>
      </c>
      <c r="O4">
        <f t="shared" si="3"/>
        <v>0.12224074124443922</v>
      </c>
      <c r="P4" s="39">
        <f t="shared" si="4"/>
        <v>0.23348995792317984</v>
      </c>
      <c r="Q4" s="4">
        <f>$P2*D2+$P3*D3+$P4*D4+$P5*D5</f>
        <v>-0.4505185431511477</v>
      </c>
      <c r="R4" s="4">
        <f t="shared" ref="R4:S4" si="5">$P2*E2+$P3*E3+$P4*E4+$P5*E5</f>
        <v>-7.8866812213694515E-2</v>
      </c>
      <c r="S4" s="4">
        <f t="shared" si="5"/>
        <v>4.7390756588029737</v>
      </c>
      <c r="T4" s="75"/>
      <c r="U4" s="75"/>
    </row>
    <row r="5" spans="1:21" ht="17" thickBot="1" x14ac:dyDescent="0.25">
      <c r="A5" s="75">
        <v>2013</v>
      </c>
      <c r="B5" s="75" t="s">
        <v>11</v>
      </c>
      <c r="C5" s="75" t="s">
        <v>57</v>
      </c>
      <c r="D5" s="77">
        <v>-3.5630000000000002</v>
      </c>
      <c r="E5" s="77">
        <v>-5.0827</v>
      </c>
      <c r="F5" s="77">
        <v>4.3575999999999997</v>
      </c>
      <c r="G5" s="103"/>
      <c r="H5" s="103">
        <v>8.1519150000000007</v>
      </c>
      <c r="I5" s="75"/>
      <c r="J5" s="75"/>
      <c r="K5" s="79">
        <f t="shared" si="0"/>
        <v>6.7733075616220884</v>
      </c>
      <c r="L5" s="75">
        <v>12</v>
      </c>
      <c r="M5">
        <v>3</v>
      </c>
      <c r="N5">
        <f t="shared" si="1"/>
        <v>29.56684939406901</v>
      </c>
      <c r="O5">
        <f t="shared" si="3"/>
        <v>0.10258235967565968</v>
      </c>
      <c r="P5" s="40">
        <f>N5/(SUM(N$2:N$5))</f>
        <v>0.19594081809790942</v>
      </c>
      <c r="Q5" s="4">
        <f>$P6*D6+$P7*D7+$P8*D8+$P9*D9</f>
        <v>-1.2179990665028497</v>
      </c>
      <c r="R5" s="4">
        <f t="shared" ref="R5:S5" si="6">$P6*E6+$P7*E7+$P8*E8+$P9*E9</f>
        <v>-0.20631650980900385</v>
      </c>
      <c r="S5" s="4">
        <f t="shared" si="6"/>
        <v>3.3634886666299586</v>
      </c>
      <c r="T5" s="75"/>
      <c r="U5" s="75"/>
    </row>
    <row r="6" spans="1:21" x14ac:dyDescent="0.2">
      <c r="A6" s="75">
        <v>2013</v>
      </c>
      <c r="B6" s="75" t="s">
        <v>11</v>
      </c>
      <c r="C6" s="75" t="s">
        <v>50</v>
      </c>
      <c r="D6" s="77">
        <v>-1.3048708260505499</v>
      </c>
      <c r="E6" s="77">
        <v>-0.32503675390324999</v>
      </c>
      <c r="F6" s="77">
        <v>4.7692329114063803</v>
      </c>
      <c r="G6" s="103"/>
      <c r="H6" s="103">
        <v>7.3383149999999997</v>
      </c>
      <c r="I6" s="75"/>
      <c r="J6" s="75"/>
      <c r="K6" s="79">
        <f t="shared" si="0"/>
        <v>6.9835947950962591</v>
      </c>
      <c r="L6" s="75">
        <v>12</v>
      </c>
      <c r="M6">
        <v>3</v>
      </c>
      <c r="N6">
        <f t="shared" si="1"/>
        <v>32.844930079759727</v>
      </c>
      <c r="O6">
        <f t="shared" si="3"/>
        <v>0.11395568009487261</v>
      </c>
      <c r="P6" s="38">
        <f>N6/SUM(N$6:N$9)</f>
        <v>0.23917028582138114</v>
      </c>
      <c r="T6" s="75"/>
      <c r="U6" s="75"/>
    </row>
    <row r="7" spans="1:21" x14ac:dyDescent="0.2">
      <c r="A7" s="75">
        <v>2013</v>
      </c>
      <c r="B7" s="75" t="s">
        <v>11</v>
      </c>
      <c r="C7" s="75" t="s">
        <v>48</v>
      </c>
      <c r="D7" s="77">
        <v>0.69651968256735797</v>
      </c>
      <c r="E7" s="77">
        <v>1.7429056208212901</v>
      </c>
      <c r="F7" s="77">
        <v>3.2035232090471299</v>
      </c>
      <c r="G7" s="103"/>
      <c r="H7" s="103">
        <v>5.3105869999999999</v>
      </c>
      <c r="I7" s="75"/>
      <c r="J7" s="75"/>
      <c r="K7" s="79">
        <f t="shared" si="0"/>
        <v>7.6304085490091342</v>
      </c>
      <c r="L7" s="75">
        <v>12</v>
      </c>
      <c r="M7">
        <v>3</v>
      </c>
      <c r="N7">
        <f t="shared" si="1"/>
        <v>45.386026644183012</v>
      </c>
      <c r="O7">
        <f t="shared" si="3"/>
        <v>0.15746708915142615</v>
      </c>
      <c r="P7" s="39">
        <f t="shared" ref="P7:P9" si="7">N7/SUM(N$6:N$9)</f>
        <v>0.33049207102667333</v>
      </c>
      <c r="T7" s="75"/>
      <c r="U7" s="75"/>
    </row>
    <row r="8" spans="1:21" x14ac:dyDescent="0.2">
      <c r="A8" s="75">
        <v>2013</v>
      </c>
      <c r="B8" s="75" t="s">
        <v>43</v>
      </c>
      <c r="C8" s="75" t="s">
        <v>49</v>
      </c>
      <c r="D8" s="77">
        <v>-4.0188492465896797</v>
      </c>
      <c r="E8" s="77">
        <v>-4.2221160920931</v>
      </c>
      <c r="F8" s="77">
        <v>4.7672595078587499</v>
      </c>
      <c r="G8" s="103"/>
      <c r="H8" s="103">
        <v>9.0109809999999992</v>
      </c>
      <c r="I8" s="75"/>
      <c r="J8" s="75"/>
      <c r="K8" s="79">
        <f t="shared" si="0"/>
        <v>6.5729254101426742</v>
      </c>
      <c r="L8" s="75">
        <v>12</v>
      </c>
      <c r="M8">
        <v>3</v>
      </c>
      <c r="N8">
        <f t="shared" si="1"/>
        <v>26.74808026764811</v>
      </c>
      <c r="O8">
        <f t="shared" si="3"/>
        <v>9.2802623440822393E-2</v>
      </c>
      <c r="P8" s="39">
        <f t="shared" si="7"/>
        <v>0.19477423112947731</v>
      </c>
      <c r="T8" s="75"/>
      <c r="U8" s="75"/>
    </row>
    <row r="9" spans="1:21" ht="17" thickBot="1" x14ac:dyDescent="0.25">
      <c r="A9" s="75">
        <v>2013</v>
      </c>
      <c r="B9" s="75" t="s">
        <v>11</v>
      </c>
      <c r="C9" s="75" t="s">
        <v>51</v>
      </c>
      <c r="D9" s="77">
        <v>-1.4999727479554399</v>
      </c>
      <c r="E9" s="77">
        <v>0.49993141914936601</v>
      </c>
      <c r="F9" s="77">
        <v>0.99994961382122705</v>
      </c>
      <c r="G9" s="103"/>
      <c r="H9" s="103">
        <v>7.4506769999999998</v>
      </c>
      <c r="I9" s="75"/>
      <c r="J9" s="75"/>
      <c r="K9" s="79">
        <f t="shared" si="0"/>
        <v>6.953203498083929</v>
      </c>
      <c r="L9" s="75">
        <v>12</v>
      </c>
      <c r="M9">
        <v>3</v>
      </c>
      <c r="N9">
        <f t="shared" si="1"/>
        <v>32.349603006310964</v>
      </c>
      <c r="O9">
        <f t="shared" si="3"/>
        <v>0.11223713987002858</v>
      </c>
      <c r="P9" s="40">
        <f t="shared" si="7"/>
        <v>0.2355634120224683</v>
      </c>
      <c r="T9" s="75"/>
      <c r="U9" s="75"/>
    </row>
    <row r="10" spans="1:21" x14ac:dyDescent="0.2">
      <c r="A10" s="75"/>
      <c r="B10" s="75"/>
      <c r="C10" s="75"/>
      <c r="D10" s="103"/>
      <c r="E10" s="103"/>
      <c r="F10" s="103"/>
      <c r="G10" s="103"/>
      <c r="H10" s="100"/>
      <c r="I10" s="75"/>
      <c r="J10" s="75"/>
      <c r="K10" s="79"/>
      <c r="L10" s="75"/>
      <c r="O10">
        <f>SUM(O2:O9)</f>
        <v>0.99999999999999989</v>
      </c>
      <c r="P10">
        <f>SUM(P2:P9)</f>
        <v>2</v>
      </c>
      <c r="T10" s="75"/>
      <c r="U10" s="75"/>
    </row>
    <row r="11" spans="1:21" x14ac:dyDescent="0.2">
      <c r="A11" s="75"/>
      <c r="B11" s="75"/>
      <c r="C11" s="75"/>
      <c r="D11" s="103"/>
      <c r="E11" s="103"/>
      <c r="F11" s="103"/>
      <c r="G11" s="103"/>
      <c r="H11" s="100"/>
      <c r="I11" s="75"/>
      <c r="J11" s="75"/>
      <c r="K11" s="100"/>
      <c r="L11" s="75"/>
      <c r="T11" s="75"/>
      <c r="U11" s="75"/>
    </row>
    <row r="12" spans="1:21" x14ac:dyDescent="0.2">
      <c r="A12" s="75">
        <v>2013</v>
      </c>
      <c r="B12" s="75" t="s">
        <v>17</v>
      </c>
      <c r="C12" s="75" t="s">
        <v>7</v>
      </c>
      <c r="D12" s="77">
        <v>-4.0159159999999998</v>
      </c>
      <c r="E12" s="77">
        <v>-4.2219579999999999</v>
      </c>
      <c r="F12" s="77">
        <v>1.226264</v>
      </c>
      <c r="G12" s="77">
        <v>0.25683230000000001</v>
      </c>
      <c r="H12" s="100">
        <v>8.999485</v>
      </c>
      <c r="I12" s="78">
        <v>0.30726500000000001</v>
      </c>
      <c r="J12" s="75"/>
      <c r="K12" s="79">
        <f>-2*LN(H12/L12) +2*M12</f>
        <v>8.5754785926225132</v>
      </c>
      <c r="L12" s="75">
        <v>12</v>
      </c>
      <c r="M12">
        <v>4</v>
      </c>
      <c r="N12" s="75">
        <f>1/EXP(-0.5*K12)</f>
        <v>72.801699252538413</v>
      </c>
      <c r="O12" s="75">
        <f>N12/SUM(N$12:N$19)</f>
        <v>0.1250615562208518</v>
      </c>
      <c r="Q12">
        <f>$O12*D12</f>
        <v>-0.50223670461221825</v>
      </c>
      <c r="R12">
        <f t="shared" ref="R12:T19" si="8">$O12*E12</f>
        <v>-0.52800463777907503</v>
      </c>
      <c r="S12">
        <f t="shared" si="8"/>
        <v>0.15335848417760661</v>
      </c>
      <c r="T12">
        <f t="shared" si="8"/>
        <v>3.2119847125780678E-2</v>
      </c>
      <c r="U12" s="75"/>
    </row>
    <row r="13" spans="1:21" x14ac:dyDescent="0.2">
      <c r="A13" s="75">
        <v>2013</v>
      </c>
      <c r="B13" s="75" t="s">
        <v>17</v>
      </c>
      <c r="C13" s="75" t="s">
        <v>30</v>
      </c>
      <c r="D13" s="77">
        <v>-4.029528</v>
      </c>
      <c r="E13" s="77">
        <v>5.3308939999999998</v>
      </c>
      <c r="F13" s="77">
        <v>-2.7808489999999999</v>
      </c>
      <c r="G13" s="77">
        <v>0.40091189999999999</v>
      </c>
      <c r="H13" s="100">
        <v>9.0149399999999993</v>
      </c>
      <c r="I13" s="75"/>
      <c r="J13" s="75"/>
      <c r="K13" s="79">
        <f t="shared" ref="K13:K19" si="9">-2*LN(H13/L13) +2*M13</f>
        <v>8.5720468974578239</v>
      </c>
      <c r="L13" s="75">
        <v>12</v>
      </c>
      <c r="M13">
        <v>4</v>
      </c>
      <c r="N13" s="75">
        <f>1/EXP(-0.5*K13)</f>
        <v>72.676889740556362</v>
      </c>
      <c r="O13" s="75">
        <f t="shared" ref="O13:O19" si="10">N13/SUM(N$12:N$19)</f>
        <v>0.12484715364563861</v>
      </c>
      <c r="Q13">
        <f t="shared" ref="Q13:Q19" si="11">$O13*D13</f>
        <v>-0.5030751013354029</v>
      </c>
      <c r="R13">
        <f t="shared" si="8"/>
        <v>0.66554694228661304</v>
      </c>
      <c r="S13">
        <f t="shared" si="8"/>
        <v>-0.34718108236832046</v>
      </c>
      <c r="T13">
        <f t="shared" si="8"/>
        <v>5.0052709577664903E-2</v>
      </c>
      <c r="U13" s="75"/>
    </row>
    <row r="14" spans="1:21" x14ac:dyDescent="0.2">
      <c r="A14" s="75">
        <v>2013</v>
      </c>
      <c r="B14" s="75" t="s">
        <v>18</v>
      </c>
      <c r="C14" s="75" t="s">
        <v>7</v>
      </c>
      <c r="D14" s="77">
        <v>-4.0158459999999998</v>
      </c>
      <c r="E14" s="77">
        <v>-4.2032259999999999</v>
      </c>
      <c r="F14" s="77">
        <v>1.8893120000000001</v>
      </c>
      <c r="G14" s="77">
        <v>0.27733020000000003</v>
      </c>
      <c r="H14" s="100">
        <v>9.0099029999999996</v>
      </c>
      <c r="I14" s="78">
        <v>0.30295</v>
      </c>
      <c r="J14" s="75"/>
      <c r="K14" s="79">
        <f t="shared" si="9"/>
        <v>8.5731646880829313</v>
      </c>
      <c r="L14" s="75">
        <v>12</v>
      </c>
      <c r="M14">
        <v>4</v>
      </c>
      <c r="N14" s="75">
        <f t="shared" ref="N14:N19" si="12">1/EXP(-0.5*K14)</f>
        <v>72.717519866499202</v>
      </c>
      <c r="O14" s="75">
        <f t="shared" si="10"/>
        <v>0.12491694963710627</v>
      </c>
      <c r="Q14">
        <f t="shared" si="11"/>
        <v>-0.50164723253237464</v>
      </c>
      <c r="R14">
        <f t="shared" si="8"/>
        <v>-0.52505417055537562</v>
      </c>
      <c r="S14">
        <f t="shared" si="8"/>
        <v>0.23600709195278052</v>
      </c>
      <c r="T14">
        <f t="shared" si="8"/>
        <v>3.4643242626248613E-2</v>
      </c>
      <c r="U14" s="75"/>
    </row>
    <row r="15" spans="1:21" x14ac:dyDescent="0.2">
      <c r="A15" s="75">
        <v>2013</v>
      </c>
      <c r="B15" s="75" t="s">
        <v>18</v>
      </c>
      <c r="C15" s="75" t="s">
        <v>29</v>
      </c>
      <c r="D15" s="77">
        <v>-4.0064260000000003</v>
      </c>
      <c r="E15" s="77">
        <v>-4.1866570000000003</v>
      </c>
      <c r="F15" s="77">
        <v>1.255341</v>
      </c>
      <c r="G15" s="77">
        <v>0.40542889999999998</v>
      </c>
      <c r="H15" s="100">
        <v>9.0021730000000009</v>
      </c>
      <c r="I15" s="75"/>
      <c r="J15" s="75"/>
      <c r="K15" s="79">
        <f t="shared" si="9"/>
        <v>8.5748813143007112</v>
      </c>
      <c r="L15" s="75">
        <v>12</v>
      </c>
      <c r="M15">
        <v>4</v>
      </c>
      <c r="N15" s="75">
        <f t="shared" si="12"/>
        <v>72.779961060260774</v>
      </c>
      <c r="O15" s="75">
        <f t="shared" si="10"/>
        <v>0.12502421351891516</v>
      </c>
      <c r="Q15">
        <f t="shared" si="11"/>
        <v>-0.50090025967173324</v>
      </c>
      <c r="R15">
        <f t="shared" si="8"/>
        <v>-0.52343349869846079</v>
      </c>
      <c r="S15">
        <f t="shared" si="8"/>
        <v>0.15694802122304849</v>
      </c>
      <c r="T15">
        <f t="shared" si="8"/>
        <v>5.0688429360338898E-2</v>
      </c>
      <c r="U15" s="75"/>
    </row>
    <row r="16" spans="1:21" x14ac:dyDescent="0.2">
      <c r="A16" s="75">
        <v>2013</v>
      </c>
      <c r="B16" s="75" t="s">
        <v>27</v>
      </c>
      <c r="C16" s="75" t="s">
        <v>7</v>
      </c>
      <c r="D16" s="77">
        <v>-4.0471459999999997</v>
      </c>
      <c r="E16" s="77">
        <v>-4.2587289999999998</v>
      </c>
      <c r="F16" s="77">
        <v>3.2394500000000002</v>
      </c>
      <c r="G16" s="77">
        <v>0.2620885</v>
      </c>
      <c r="H16" s="100">
        <v>9.02576</v>
      </c>
      <c r="I16" s="107">
        <v>0.31812000000000001</v>
      </c>
      <c r="J16" s="75"/>
      <c r="K16" s="79">
        <f t="shared" si="9"/>
        <v>8.5696478771764948</v>
      </c>
      <c r="L16" s="75">
        <v>12</v>
      </c>
      <c r="M16">
        <v>4</v>
      </c>
      <c r="N16" s="75">
        <f t="shared" si="12"/>
        <v>72.589765338069157</v>
      </c>
      <c r="O16" s="75">
        <f t="shared" si="10"/>
        <v>0.12469748799948295</v>
      </c>
      <c r="Q16">
        <f t="shared" si="11"/>
        <v>-0.50466893976715543</v>
      </c>
      <c r="R16">
        <f t="shared" si="8"/>
        <v>-0.53105280837055002</v>
      </c>
      <c r="S16">
        <f t="shared" si="8"/>
        <v>0.40395127749992504</v>
      </c>
      <c r="T16">
        <f t="shared" si="8"/>
        <v>3.2681777583552486E-2</v>
      </c>
      <c r="U16" s="75"/>
    </row>
    <row r="17" spans="1:21" x14ac:dyDescent="0.2">
      <c r="A17" s="75">
        <v>2013</v>
      </c>
      <c r="B17" s="75" t="s">
        <v>27</v>
      </c>
      <c r="C17" s="75" t="s">
        <v>29</v>
      </c>
      <c r="D17" s="77">
        <v>-3.981312</v>
      </c>
      <c r="E17" s="77">
        <v>2.5326</v>
      </c>
      <c r="F17" s="77">
        <v>-2.767439</v>
      </c>
      <c r="G17" s="77">
        <v>0.4075183</v>
      </c>
      <c r="H17" s="100">
        <v>8.9724869999999992</v>
      </c>
      <c r="I17" s="75"/>
      <c r="J17" s="75"/>
      <c r="K17" s="79">
        <f t="shared" si="9"/>
        <v>8.5814875092419527</v>
      </c>
      <c r="L17" s="75">
        <v>12</v>
      </c>
      <c r="M17">
        <v>4</v>
      </c>
      <c r="N17" s="75">
        <f t="shared" si="12"/>
        <v>73.020757834224852</v>
      </c>
      <c r="O17" s="75">
        <f t="shared" si="10"/>
        <v>0.12543786346931599</v>
      </c>
      <c r="Q17">
        <f t="shared" si="11"/>
        <v>-0.49940727108474936</v>
      </c>
      <c r="R17">
        <f t="shared" si="8"/>
        <v>0.31768393302238968</v>
      </c>
      <c r="S17">
        <f t="shared" si="8"/>
        <v>-0.34714163544166038</v>
      </c>
      <c r="T17">
        <f t="shared" si="8"/>
        <v>5.1118224876647751E-2</v>
      </c>
      <c r="U17" s="75"/>
    </row>
    <row r="18" spans="1:21" x14ac:dyDescent="0.2">
      <c r="A18" s="75">
        <v>2013</v>
      </c>
      <c r="B18" s="75" t="s">
        <v>28</v>
      </c>
      <c r="C18" s="75" t="s">
        <v>7</v>
      </c>
      <c r="D18" s="77">
        <v>-4.0098279999999997</v>
      </c>
      <c r="E18" s="77">
        <v>-4.228478</v>
      </c>
      <c r="F18" s="77">
        <v>3.8167239999999998</v>
      </c>
      <c r="G18" s="77">
        <v>0.26666960000000001</v>
      </c>
      <c r="H18" s="100">
        <v>8.9993339999999993</v>
      </c>
      <c r="I18" s="107">
        <v>0.32364999999999999</v>
      </c>
      <c r="J18" s="75"/>
      <c r="K18" s="79">
        <f t="shared" si="9"/>
        <v>8.5755121503798328</v>
      </c>
      <c r="L18" s="75">
        <v>12</v>
      </c>
      <c r="M18">
        <v>4</v>
      </c>
      <c r="N18" s="75">
        <f t="shared" si="12"/>
        <v>72.802920793664413</v>
      </c>
      <c r="O18" s="75">
        <f t="shared" si="10"/>
        <v>0.12506365463113309</v>
      </c>
      <c r="Q18">
        <f t="shared" si="11"/>
        <v>-0.50148374412224705</v>
      </c>
      <c r="R18">
        <f t="shared" si="8"/>
        <v>-0.5288289122073444</v>
      </c>
      <c r="S18">
        <f t="shared" si="8"/>
        <v>0.47733345215835676</v>
      </c>
      <c r="T18">
        <f t="shared" si="8"/>
        <v>3.3350674755022409E-2</v>
      </c>
      <c r="U18" s="75"/>
    </row>
    <row r="19" spans="1:21" ht="17" thickBot="1" x14ac:dyDescent="0.25">
      <c r="A19" s="12">
        <v>2013</v>
      </c>
      <c r="B19" s="13" t="s">
        <v>28</v>
      </c>
      <c r="C19" s="13" t="s">
        <v>29</v>
      </c>
      <c r="D19" s="69">
        <v>-4.0231170000000001</v>
      </c>
      <c r="E19" s="69">
        <v>-4.2447549999999996</v>
      </c>
      <c r="F19" s="69">
        <v>4.3888410000000002</v>
      </c>
      <c r="G19" s="69">
        <v>0.3990109</v>
      </c>
      <c r="H19" s="48">
        <v>9.0074389999999998</v>
      </c>
      <c r="I19" s="13"/>
      <c r="J19" s="13"/>
      <c r="K19" s="46">
        <f t="shared" si="9"/>
        <v>8.5737117166103047</v>
      </c>
      <c r="L19" s="13">
        <v>12</v>
      </c>
      <c r="M19" s="13">
        <v>4</v>
      </c>
      <c r="N19" s="13">
        <f t="shared" si="12"/>
        <v>72.737411865651353</v>
      </c>
      <c r="O19" s="13">
        <f t="shared" si="10"/>
        <v>0.12495112087755607</v>
      </c>
      <c r="Q19">
        <f t="shared" si="11"/>
        <v>-0.50269297857155071</v>
      </c>
      <c r="R19">
        <f t="shared" si="8"/>
        <v>-0.53038689510061043</v>
      </c>
      <c r="S19">
        <f t="shared" si="8"/>
        <v>0.54839060230337411</v>
      </c>
      <c r="T19">
        <f t="shared" si="8"/>
        <v>4.9856859197362435E-2</v>
      </c>
      <c r="U19" s="75"/>
    </row>
    <row r="20" spans="1:21" x14ac:dyDescent="0.2">
      <c r="A20" s="9"/>
      <c r="I20" s="5"/>
      <c r="Q20" t="s">
        <v>38</v>
      </c>
      <c r="T20" s="75"/>
      <c r="U20" s="75"/>
    </row>
    <row r="21" spans="1:21" x14ac:dyDescent="0.2">
      <c r="A21" s="9">
        <v>2013</v>
      </c>
      <c r="B21" t="s">
        <v>31</v>
      </c>
      <c r="I21" s="5"/>
      <c r="P21" s="1" t="s">
        <v>4</v>
      </c>
      <c r="Q21" s="10">
        <f>SUM(Q12:Q19)</f>
        <v>-4.0161122316974316</v>
      </c>
      <c r="R21" s="10">
        <f t="shared" ref="R21:T21" si="13">SUM(R12:R19)</f>
        <v>-2.1835300474024133</v>
      </c>
      <c r="S21" s="10">
        <f t="shared" si="13"/>
        <v>1.2816662115051107</v>
      </c>
      <c r="T21" s="104">
        <f t="shared" si="13"/>
        <v>0.33451176510261815</v>
      </c>
      <c r="U21" s="75"/>
    </row>
    <row r="22" spans="1:21" x14ac:dyDescent="0.2">
      <c r="A22">
        <v>2013</v>
      </c>
      <c r="B22" t="s">
        <v>12</v>
      </c>
      <c r="C22" t="s">
        <v>7</v>
      </c>
      <c r="D22">
        <v>-3.3181170999999998</v>
      </c>
      <c r="E22" s="34">
        <v>1.2624998000000001</v>
      </c>
      <c r="F22" s="34">
        <v>0.80658799999999997</v>
      </c>
      <c r="G22" s="34">
        <v>0.20057079999999999</v>
      </c>
      <c r="H22">
        <v>8.3100689999999998E-3</v>
      </c>
      <c r="I22" s="5">
        <v>0.57881000000000005</v>
      </c>
      <c r="J22" s="4"/>
      <c r="K22" s="4">
        <f>-2*LN(H23/L22) +2*M22</f>
        <v>21.91025546382512</v>
      </c>
      <c r="L22">
        <v>9</v>
      </c>
      <c r="M22">
        <v>4</v>
      </c>
      <c r="N22">
        <f>1/EXP(-0.5*K22)</f>
        <v>57246.840488086978</v>
      </c>
      <c r="O22">
        <f>N22/SUM(N$22:N$24)</f>
        <v>4.6398380397934955E-9</v>
      </c>
      <c r="P22" s="1" t="s">
        <v>5</v>
      </c>
      <c r="Q22" s="10">
        <f>STDEV(D12:D19)</f>
        <v>1.9036125224256354E-2</v>
      </c>
      <c r="R22" s="10">
        <f t="shared" ref="R22:T22" si="14">STDEV(E12:E19)</f>
        <v>3.8487887177236844</v>
      </c>
      <c r="S22" s="10">
        <f t="shared" si="14"/>
        <v>2.7564527823936018</v>
      </c>
      <c r="T22" s="10">
        <f t="shared" si="14"/>
        <v>7.37561797325825E-2</v>
      </c>
      <c r="U22" s="75"/>
    </row>
    <row r="23" spans="1:21" x14ac:dyDescent="0.2">
      <c r="A23">
        <v>2013</v>
      </c>
      <c r="B23" t="s">
        <v>12</v>
      </c>
      <c r="C23" t="s">
        <v>29</v>
      </c>
      <c r="D23">
        <v>-3.2967198</v>
      </c>
      <c r="E23" s="34">
        <v>4.4234704999999996</v>
      </c>
      <c r="F23">
        <v>-0.80658799999999997</v>
      </c>
      <c r="G23" s="34">
        <v>0.20057079999999999</v>
      </c>
      <c r="H23" s="2">
        <v>8.5835890000000008E-3</v>
      </c>
      <c r="J23" s="4"/>
      <c r="K23" s="4">
        <f>-2*LN(H23/L23) +2*M23</f>
        <v>21.91025546382512</v>
      </c>
      <c r="L23">
        <v>9</v>
      </c>
      <c r="M23">
        <v>4</v>
      </c>
      <c r="N23">
        <f>1/EXP(-0.5*K23)</f>
        <v>57246.840488086978</v>
      </c>
      <c r="O23">
        <f>N23/SUM(N$22:N$24)</f>
        <v>4.6398380397934955E-9</v>
      </c>
      <c r="P23" s="1" t="s">
        <v>26</v>
      </c>
      <c r="Q23" s="10">
        <f>SQRT(EXP(Q22^2)-1)</f>
        <v>1.9037849903970297E-2</v>
      </c>
      <c r="R23" s="10">
        <f t="shared" ref="R23:T23" si="15">SQRT(EXP(R22^2)-1)</f>
        <v>1646.7964142169192</v>
      </c>
      <c r="S23" s="10">
        <f t="shared" si="15"/>
        <v>44.646021054978313</v>
      </c>
      <c r="T23" s="105">
        <f t="shared" si="15"/>
        <v>7.3856601433094846E-2</v>
      </c>
      <c r="U23" s="75"/>
    </row>
    <row r="24" spans="1:21" ht="17" thickBot="1" x14ac:dyDescent="0.25">
      <c r="A24" s="42">
        <v>2013</v>
      </c>
      <c r="B24" s="42" t="s">
        <v>12</v>
      </c>
      <c r="C24" s="42" t="s">
        <v>62</v>
      </c>
      <c r="D24" s="42">
        <v>-2.6237561999999999</v>
      </c>
      <c r="E24" s="42">
        <v>3.7826317</v>
      </c>
      <c r="F24" s="42">
        <v>-0.57961949999999995</v>
      </c>
      <c r="G24" s="42"/>
      <c r="H24" s="43">
        <v>4.8837789999999998E-12</v>
      </c>
      <c r="I24" s="5"/>
      <c r="J24" s="4"/>
      <c r="K24" s="4">
        <f>-2*LN(H24/L24) +2*M24</f>
        <v>60.287428198334503</v>
      </c>
      <c r="L24">
        <v>3</v>
      </c>
      <c r="M24">
        <v>3</v>
      </c>
      <c r="N24">
        <f>1/EXP(-0.5*K24)</f>
        <v>12338111689649.131</v>
      </c>
      <c r="O24">
        <f t="shared" ref="O24" si="16">N24/SUM(N$22:N$24)</f>
        <v>0.99999999072032386</v>
      </c>
      <c r="P24" s="1"/>
      <c r="Q24" s="4"/>
      <c r="R24" s="4"/>
      <c r="S24" s="4"/>
      <c r="T24" s="4"/>
      <c r="U24" s="75"/>
    </row>
    <row r="25" spans="1:21" ht="17" thickTop="1" x14ac:dyDescent="0.2">
      <c r="A25">
        <v>2013</v>
      </c>
      <c r="B25" t="s">
        <v>12</v>
      </c>
      <c r="C25" t="s">
        <v>64</v>
      </c>
      <c r="D25">
        <v>-3.0691183199999998</v>
      </c>
      <c r="E25">
        <v>3.5220928200000001</v>
      </c>
      <c r="F25">
        <v>-0.58576603000000005</v>
      </c>
      <c r="H25" s="2">
        <v>6.4050547000000003E-21</v>
      </c>
      <c r="I25" s="5"/>
      <c r="P25" s="35"/>
      <c r="Q25" s="35"/>
      <c r="U25" s="77"/>
    </row>
    <row r="26" spans="1:21" x14ac:dyDescent="0.2">
      <c r="P26" s="35"/>
      <c r="Q26" s="35"/>
      <c r="U26" s="77"/>
    </row>
    <row r="27" spans="1:21" x14ac:dyDescent="0.2">
      <c r="A27">
        <v>2013</v>
      </c>
      <c r="B27" t="s">
        <v>13</v>
      </c>
      <c r="C27" t="s">
        <v>7</v>
      </c>
      <c r="D27">
        <v>-4.1117649999999999E-2</v>
      </c>
      <c r="E27">
        <v>1.7727978499999999</v>
      </c>
      <c r="F27">
        <v>9.9808270000000004E-2</v>
      </c>
      <c r="G27">
        <v>0.20358561</v>
      </c>
      <c r="H27">
        <v>9.3343290000000003</v>
      </c>
      <c r="I27" s="5"/>
      <c r="K27" s="4">
        <f>-2*LN(H27/L27) +2*M27</f>
        <v>7.9270513658949016</v>
      </c>
      <c r="L27">
        <v>9</v>
      </c>
      <c r="M27">
        <v>4</v>
      </c>
      <c r="N27">
        <f>1/EXP(-0.5*K27)</f>
        <v>52.642600265996428</v>
      </c>
      <c r="O27">
        <f>N27/SUM(N$27:N$29)</f>
        <v>1.9358784468639152E-9</v>
      </c>
      <c r="P27" s="35"/>
      <c r="Q27" s="35"/>
      <c r="R27" s="65"/>
      <c r="S27" s="65"/>
      <c r="T27" s="65"/>
      <c r="U27" s="77"/>
    </row>
    <row r="28" spans="1:21" x14ac:dyDescent="0.2">
      <c r="A28">
        <v>2013</v>
      </c>
      <c r="B28" t="s">
        <v>13</v>
      </c>
      <c r="C28" t="s">
        <v>29</v>
      </c>
      <c r="D28">
        <v>-6.6409360000000001E-2</v>
      </c>
      <c r="E28">
        <v>4.6271033399999997</v>
      </c>
      <c r="F28">
        <v>3.9997539999999998E-2</v>
      </c>
      <c r="G28">
        <v>0.29260860999999999</v>
      </c>
      <c r="H28">
        <v>9.9742639999999998</v>
      </c>
      <c r="I28" s="5"/>
      <c r="K28" s="4">
        <f>-2*LN(H28/L28) +2*M28</f>
        <v>7.7944328034873047</v>
      </c>
      <c r="L28">
        <v>9</v>
      </c>
      <c r="M28">
        <v>4</v>
      </c>
      <c r="N28">
        <f>1/EXP(-0.5*K28)</f>
        <v>49.265123752318786</v>
      </c>
      <c r="O28">
        <f t="shared" ref="O28:O29" si="17">N28/SUM(N$27:N$29)</f>
        <v>1.8116751598951865E-9</v>
      </c>
      <c r="P28" s="35"/>
      <c r="Q28" s="35"/>
      <c r="U28" s="77"/>
    </row>
    <row r="29" spans="1:21" ht="17" thickBot="1" x14ac:dyDescent="0.25">
      <c r="A29" s="42">
        <v>2013</v>
      </c>
      <c r="B29" s="42" t="s">
        <v>13</v>
      </c>
      <c r="C29" s="42" t="s">
        <v>62</v>
      </c>
      <c r="D29" s="42">
        <v>0.18276247000000001</v>
      </c>
      <c r="E29" s="42">
        <v>2.0744799999999999</v>
      </c>
      <c r="F29" s="42">
        <v>-1.8884930000000001E-2</v>
      </c>
      <c r="G29" s="42"/>
      <c r="H29" s="43">
        <v>2.215876E-9</v>
      </c>
      <c r="I29" s="5"/>
      <c r="K29" s="4">
        <f>-2*LN(H29/L29) +2*M29</f>
        <v>48.052460629947632</v>
      </c>
      <c r="L29">
        <v>3</v>
      </c>
      <c r="M29">
        <v>3</v>
      </c>
      <c r="N29">
        <f>1/EXP(-0.5*K29)</f>
        <v>27193132995.511902</v>
      </c>
      <c r="O29">
        <f t="shared" si="17"/>
        <v>0.9999999962524464</v>
      </c>
      <c r="P29" s="35"/>
      <c r="Q29" s="35"/>
      <c r="R29" s="65"/>
      <c r="S29" s="65"/>
      <c r="T29" s="65"/>
      <c r="U29" s="77"/>
    </row>
    <row r="30" spans="1:21" ht="17" thickTop="1" x14ac:dyDescent="0.2">
      <c r="A30">
        <v>2013</v>
      </c>
      <c r="B30" t="s">
        <v>13</v>
      </c>
      <c r="C30" t="s">
        <v>64</v>
      </c>
      <c r="D30">
        <v>-0.24945404900000001</v>
      </c>
      <c r="E30">
        <v>2.4206185589999998</v>
      </c>
      <c r="F30">
        <v>-4.0924981999999999E-2</v>
      </c>
      <c r="H30" s="2">
        <v>4.1703774000000002E-15</v>
      </c>
      <c r="I30" s="5"/>
      <c r="P30" s="35"/>
      <c r="Q30" s="35"/>
      <c r="R30" s="65"/>
      <c r="S30" s="65"/>
      <c r="T30" s="65"/>
      <c r="U30" s="77"/>
    </row>
    <row r="31" spans="1:21" x14ac:dyDescent="0.2">
      <c r="I31" s="5"/>
      <c r="P31" s="35"/>
      <c r="Q31" s="35"/>
      <c r="R31" s="65"/>
      <c r="S31" s="65"/>
      <c r="T31" s="65"/>
      <c r="U31" s="77"/>
    </row>
    <row r="32" spans="1:21" x14ac:dyDescent="0.2">
      <c r="A32">
        <v>2013</v>
      </c>
      <c r="B32" t="s">
        <v>22</v>
      </c>
      <c r="C32" t="s">
        <v>34</v>
      </c>
      <c r="D32">
        <v>-2.0669219999999999</v>
      </c>
      <c r="E32">
        <v>5.0833278999999996</v>
      </c>
      <c r="F32">
        <v>-0.47417160000000003</v>
      </c>
      <c r="H32">
        <v>8.5192300000000003</v>
      </c>
      <c r="I32" s="5"/>
      <c r="K32" s="4">
        <f>-2*LN(H32/L32) +2*M32</f>
        <v>5.9125726549957189</v>
      </c>
      <c r="L32">
        <v>3</v>
      </c>
      <c r="M32">
        <v>4</v>
      </c>
      <c r="N32">
        <f t="shared" ref="N32:N34" si="18">1/EXP(-0.5*K32)</f>
        <v>19.226438316541842</v>
      </c>
      <c r="O32">
        <f>N32/SUM(N$32:$N$34)</f>
        <v>0.46134224162774429</v>
      </c>
      <c r="P32" s="35"/>
      <c r="Q32" s="35"/>
      <c r="R32" s="65"/>
      <c r="S32" s="65"/>
      <c r="T32" s="65"/>
      <c r="U32" s="77"/>
    </row>
    <row r="33" spans="1:21" x14ac:dyDescent="0.2">
      <c r="A33">
        <v>2013</v>
      </c>
      <c r="B33" t="s">
        <v>22</v>
      </c>
      <c r="C33" t="s">
        <v>33</v>
      </c>
      <c r="D33">
        <v>-4.3528140000000004</v>
      </c>
      <c r="E33">
        <v>-6.2228941000000004</v>
      </c>
      <c r="F33">
        <v>5.5180398999999998</v>
      </c>
      <c r="H33">
        <v>10.21691</v>
      </c>
      <c r="I33" s="5"/>
      <c r="K33" s="4">
        <f>-2*LN(H33/L33) +2*M33</f>
        <v>5.54913619589124</v>
      </c>
      <c r="L33">
        <v>3</v>
      </c>
      <c r="M33">
        <v>4</v>
      </c>
      <c r="N33">
        <f t="shared" si="18"/>
        <v>16.031701375409273</v>
      </c>
      <c r="O33">
        <f>N33/SUM(N$32:$N$34)</f>
        <v>0.38468388829326361</v>
      </c>
      <c r="P33" s="35"/>
      <c r="Q33" s="35"/>
      <c r="U33" s="75"/>
    </row>
    <row r="34" spans="1:21" ht="17" thickBot="1" x14ac:dyDescent="0.25">
      <c r="A34" s="42">
        <v>2013</v>
      </c>
      <c r="B34" s="42" t="s">
        <v>22</v>
      </c>
      <c r="C34" s="42" t="s">
        <v>39</v>
      </c>
      <c r="D34" s="42">
        <v>-3.4708570000000001</v>
      </c>
      <c r="E34" s="42">
        <v>-0.70470180000000004</v>
      </c>
      <c r="F34" s="42">
        <v>-1.6196782000000001</v>
      </c>
      <c r="G34" s="42"/>
      <c r="H34" s="42">
        <v>9.3903560000000006</v>
      </c>
      <c r="I34" s="5"/>
      <c r="K34" s="4">
        <f>-2*LN(H34/L34) +2*M34</f>
        <v>3.717858166987098</v>
      </c>
      <c r="L34">
        <v>3</v>
      </c>
      <c r="M34">
        <v>3</v>
      </c>
      <c r="N34">
        <f t="shared" si="18"/>
        <v>6.4168611679432601</v>
      </c>
      <c r="O34">
        <f>N34/SUM(N$32:$N$34)</f>
        <v>0.15397387007899208</v>
      </c>
      <c r="P34" s="35"/>
      <c r="Q34" s="35"/>
      <c r="U34" s="75"/>
    </row>
    <row r="35" spans="1:21" ht="17" thickTop="1" x14ac:dyDescent="0.2">
      <c r="A35">
        <v>2013</v>
      </c>
      <c r="B35" t="s">
        <v>22</v>
      </c>
      <c r="C35" t="s">
        <v>64</v>
      </c>
      <c r="D35">
        <v>-2.4805484899999999</v>
      </c>
      <c r="E35">
        <v>-1.22254865</v>
      </c>
      <c r="F35">
        <v>0.44358776</v>
      </c>
      <c r="H35">
        <v>8.5182829000000009</v>
      </c>
      <c r="K35" s="4"/>
      <c r="P35" s="35"/>
      <c r="Q35" s="35"/>
      <c r="R35" s="34"/>
      <c r="S35" s="34"/>
      <c r="T35" s="34"/>
      <c r="U35" s="75"/>
    </row>
    <row r="36" spans="1:21" x14ac:dyDescent="0.2">
      <c r="K36" s="4"/>
      <c r="P36" s="35"/>
      <c r="Q36" s="35"/>
      <c r="R36" s="34"/>
      <c r="S36" s="34"/>
      <c r="T36" s="34"/>
      <c r="U36" s="75"/>
    </row>
    <row r="37" spans="1:21" x14ac:dyDescent="0.2">
      <c r="A37">
        <v>2013</v>
      </c>
      <c r="B37" t="s">
        <v>23</v>
      </c>
      <c r="C37" t="s">
        <v>34</v>
      </c>
      <c r="D37">
        <v>-1.1700229</v>
      </c>
      <c r="E37">
        <v>-1.2999303</v>
      </c>
      <c r="F37">
        <v>1.7841544</v>
      </c>
      <c r="H37">
        <v>8.5305990000000005</v>
      </c>
      <c r="K37" s="4">
        <f>-2*LN(H37/L37) +2*M37</f>
        <v>5.9099054137735285</v>
      </c>
      <c r="L37">
        <v>3</v>
      </c>
      <c r="M37">
        <v>4</v>
      </c>
      <c r="N37">
        <f t="shared" ref="N37:N39" si="19">1/EXP(-0.5*K37)</f>
        <v>19.200814632059569</v>
      </c>
      <c r="O37">
        <f>N37/SUM(N$37:$N$39)</f>
        <v>0.43904433489583622</v>
      </c>
      <c r="P37" s="35"/>
      <c r="Q37" s="34"/>
      <c r="R37" s="34"/>
      <c r="S37" s="34"/>
      <c r="T37" s="75"/>
      <c r="U37" s="75"/>
    </row>
    <row r="38" spans="1:21" x14ac:dyDescent="0.2">
      <c r="A38">
        <v>2013</v>
      </c>
      <c r="B38" t="s">
        <v>23</v>
      </c>
      <c r="C38" t="s">
        <v>33</v>
      </c>
      <c r="D38">
        <v>-0.95954269999999997</v>
      </c>
      <c r="E38">
        <v>0.1515841</v>
      </c>
      <c r="F38">
        <v>-0.24127680000000001</v>
      </c>
      <c r="H38">
        <v>8.5910980000000006</v>
      </c>
      <c r="K38" s="4">
        <f>-2*LN(H38/L38) +2*M38</f>
        <v>5.8957714755811148</v>
      </c>
      <c r="L38">
        <v>3</v>
      </c>
      <c r="M38">
        <v>4</v>
      </c>
      <c r="N38">
        <f t="shared" si="19"/>
        <v>19.065601405016299</v>
      </c>
      <c r="O38">
        <f>N38/SUM(N$37:$N$39)</f>
        <v>0.43595255975639963</v>
      </c>
      <c r="T38" s="75"/>
      <c r="U38" s="75"/>
    </row>
    <row r="39" spans="1:21" ht="17" thickBot="1" x14ac:dyDescent="0.25">
      <c r="A39" s="42">
        <v>2013</v>
      </c>
      <c r="B39" s="42" t="s">
        <v>23</v>
      </c>
      <c r="C39" s="42" t="s">
        <v>39</v>
      </c>
      <c r="D39" s="42">
        <v>-2.9349881999999998</v>
      </c>
      <c r="E39" s="42">
        <v>-4.1236876999999996</v>
      </c>
      <c r="F39" s="42">
        <v>-3.0678581999999999</v>
      </c>
      <c r="G39" s="42"/>
      <c r="H39" s="42">
        <v>11.022309999999999</v>
      </c>
      <c r="K39" s="4">
        <f>-2*LN(H39/L39) +2*M39</f>
        <v>3.3973817760710694</v>
      </c>
      <c r="L39">
        <v>3</v>
      </c>
      <c r="M39">
        <v>3</v>
      </c>
      <c r="N39">
        <f t="shared" si="19"/>
        <v>5.4667860702124145</v>
      </c>
      <c r="O39">
        <f>N39/SUM(N$37:$N$39)</f>
        <v>0.12500310534776404</v>
      </c>
      <c r="T39" s="75"/>
      <c r="U39" s="75"/>
    </row>
    <row r="40" spans="1:21" ht="17" thickTop="1" x14ac:dyDescent="0.2">
      <c r="A40">
        <v>2013</v>
      </c>
      <c r="B40" t="s">
        <v>23</v>
      </c>
      <c r="C40" t="s">
        <v>64</v>
      </c>
      <c r="D40">
        <v>-1.53137094</v>
      </c>
      <c r="E40">
        <v>-1.0941714600000001</v>
      </c>
      <c r="F40">
        <v>0.86992398999999998</v>
      </c>
      <c r="H40">
        <v>2.4427657000000002E-18</v>
      </c>
      <c r="K40" s="4"/>
      <c r="T40" s="75"/>
      <c r="U40" s="75"/>
    </row>
    <row r="41" spans="1:21" x14ac:dyDescent="0.2">
      <c r="K41" s="4"/>
      <c r="T41" s="75"/>
      <c r="U41" s="75"/>
    </row>
    <row r="42" spans="1:21" x14ac:dyDescent="0.2">
      <c r="A42">
        <v>2013</v>
      </c>
      <c r="B42" t="s">
        <v>32</v>
      </c>
      <c r="C42" t="s">
        <v>34</v>
      </c>
      <c r="D42">
        <v>-3.5181049999999998</v>
      </c>
      <c r="E42">
        <v>-1.8731629999999999</v>
      </c>
      <c r="F42">
        <v>4.3390750000000002</v>
      </c>
      <c r="H42">
        <v>8.5207289999999993</v>
      </c>
      <c r="K42" s="4">
        <f>-2*LN(H42/L42) +2*M42</f>
        <v>5.9122207762138821</v>
      </c>
      <c r="L42">
        <v>3</v>
      </c>
      <c r="M42">
        <v>4</v>
      </c>
      <c r="N42">
        <f>1/EXP(-0.5*K42)</f>
        <v>19.223055926251469</v>
      </c>
      <c r="O42">
        <f>N42/SUM(N$42:N$44)</f>
        <v>0.44753226411038521</v>
      </c>
      <c r="T42" s="79"/>
      <c r="U42" s="75"/>
    </row>
    <row r="43" spans="1:21" ht="17" thickBot="1" x14ac:dyDescent="0.25">
      <c r="A43">
        <v>2013</v>
      </c>
      <c r="B43" t="s">
        <v>32</v>
      </c>
      <c r="C43" t="s">
        <v>33</v>
      </c>
      <c r="D43">
        <v>-4.2766719999999996</v>
      </c>
      <c r="E43">
        <v>-6.1592750000000001</v>
      </c>
      <c r="F43">
        <v>4.3030689999999998</v>
      </c>
      <c r="H43">
        <v>9.5260649999999991</v>
      </c>
      <c r="K43" s="4">
        <f>-2*LN(H43/L43) +2*M43</f>
        <v>5.689161125764219</v>
      </c>
      <c r="L43">
        <v>3</v>
      </c>
      <c r="M43">
        <v>4</v>
      </c>
      <c r="N43">
        <f t="shared" ref="N43:N44" si="20">1/EXP(-0.5*K43)</f>
        <v>17.194345209636161</v>
      </c>
      <c r="O43">
        <f>N43/SUM(N$42:N$44)</f>
        <v>0.40030181835217554</v>
      </c>
      <c r="Q43" t="s">
        <v>0</v>
      </c>
      <c r="R43" t="s">
        <v>1</v>
      </c>
      <c r="S43" t="s">
        <v>47</v>
      </c>
      <c r="T43" s="75"/>
      <c r="U43" s="75"/>
    </row>
    <row r="44" spans="1:21" ht="17" thickBot="1" x14ac:dyDescent="0.25">
      <c r="A44" s="42">
        <v>2013</v>
      </c>
      <c r="B44" s="42" t="s">
        <v>32</v>
      </c>
      <c r="C44" s="42" t="s">
        <v>39</v>
      </c>
      <c r="D44" s="42">
        <v>-5.362832</v>
      </c>
      <c r="E44" s="42">
        <v>-6.0968920000000004</v>
      </c>
      <c r="F44" s="42">
        <v>1.38819</v>
      </c>
      <c r="G44" s="42"/>
      <c r="H44" s="42">
        <v>9.2191150000000004</v>
      </c>
      <c r="K44" s="4">
        <f>-2*LN(H44/L44) +2*M44</f>
        <v>3.7546664853829368</v>
      </c>
      <c r="L44">
        <v>3</v>
      </c>
      <c r="M44">
        <v>3</v>
      </c>
      <c r="N44">
        <f t="shared" si="20"/>
        <v>6.5360515374374888</v>
      </c>
      <c r="O44">
        <f>N44/SUM(N$42:N$44)</f>
        <v>0.15216591753743924</v>
      </c>
      <c r="Q44" s="80" t="s">
        <v>78</v>
      </c>
      <c r="R44" s="21"/>
      <c r="S44" s="81"/>
      <c r="T44" s="75"/>
      <c r="U44" s="75"/>
    </row>
    <row r="45" spans="1:21" ht="17" thickTop="1" x14ac:dyDescent="0.2">
      <c r="A45">
        <v>2013</v>
      </c>
      <c r="B45" t="s">
        <v>32</v>
      </c>
      <c r="C45" t="s">
        <v>64</v>
      </c>
      <c r="D45">
        <v>-4.21574589</v>
      </c>
      <c r="E45">
        <v>-1.1040797899999999</v>
      </c>
      <c r="F45">
        <v>-0.32768218999999998</v>
      </c>
      <c r="H45">
        <v>8.5182829000000009</v>
      </c>
      <c r="Q45" s="22">
        <f>$O22*D22+$O23*D23+$O24*D24</f>
        <v>-2.6237562063441637</v>
      </c>
      <c r="R45" s="82">
        <f>$O22*E22+$O23*E23+$O24*E24</f>
        <v>3.7826316912803843</v>
      </c>
      <c r="S45" s="83">
        <f>$O22*F22+$O23*F23+$O24*F24</f>
        <v>-0.57961949462131868</v>
      </c>
      <c r="T45" s="75"/>
      <c r="U45" s="75"/>
    </row>
    <row r="46" spans="1:21" x14ac:dyDescent="0.2">
      <c r="A46" s="9"/>
      <c r="D46" s="4"/>
      <c r="E46" s="4"/>
      <c r="F46" s="4"/>
      <c r="G46" s="4"/>
      <c r="Q46" s="22" t="s">
        <v>79</v>
      </c>
      <c r="R46" s="82"/>
      <c r="S46" s="83"/>
      <c r="T46" s="75"/>
      <c r="U46" s="75"/>
    </row>
    <row r="47" spans="1:21" ht="17" thickBot="1" x14ac:dyDescent="0.25">
      <c r="A47" s="9">
        <v>2013</v>
      </c>
      <c r="C47" t="s">
        <v>82</v>
      </c>
      <c r="G47" s="4"/>
      <c r="Q47" s="22">
        <f>$O27*D27+$O28*D28+$O29*D29</f>
        <v>0.18276246911517691</v>
      </c>
      <c r="R47" s="82">
        <f>$O27*E27+$O28*E28+$O29*E29</f>
        <v>2.0744800040405043</v>
      </c>
      <c r="S47" s="83">
        <f>$O27*F27+$O28*F28+$O29*F29</f>
        <v>-1.8884929663548485E-2</v>
      </c>
      <c r="T47" s="79"/>
      <c r="U47" s="75"/>
    </row>
    <row r="48" spans="1:21" x14ac:dyDescent="0.2">
      <c r="A48" s="9">
        <v>2013</v>
      </c>
      <c r="C48" s="27" t="s">
        <v>21</v>
      </c>
      <c r="D48" s="28">
        <v>-2.6237562063441637</v>
      </c>
      <c r="E48" s="28">
        <v>3.7826316912803843</v>
      </c>
      <c r="F48" s="28">
        <v>-0.57961949462131868</v>
      </c>
      <c r="G48" s="18"/>
      <c r="H48" s="30">
        <f t="shared" ref="H48:J52" si="21">EXP(D48)</f>
        <v>7.2529913200692103E-2</v>
      </c>
      <c r="I48" s="30">
        <f t="shared" si="21"/>
        <v>43.931503894289619</v>
      </c>
      <c r="J48" s="89">
        <f t="shared" si="21"/>
        <v>0.56011145144279506</v>
      </c>
      <c r="Q48" s="22" t="s">
        <v>44</v>
      </c>
      <c r="R48" s="82"/>
      <c r="S48" s="83"/>
      <c r="T48" s="75"/>
      <c r="U48" s="75"/>
    </row>
    <row r="49" spans="1:21" x14ac:dyDescent="0.2">
      <c r="A49" s="9">
        <v>2013</v>
      </c>
      <c r="C49" s="19" t="s">
        <v>22</v>
      </c>
      <c r="D49" s="90">
        <v>-3.1624371280678147</v>
      </c>
      <c r="E49" s="90">
        <v>-0.15719887390798731</v>
      </c>
      <c r="F49" s="90">
        <v>1.6545575348925816</v>
      </c>
      <c r="G49" s="91"/>
      <c r="H49" s="92">
        <f t="shared" si="21"/>
        <v>4.2322470009654597E-2</v>
      </c>
      <c r="I49" s="92">
        <f t="shared" si="21"/>
        <v>0.85453409738234298</v>
      </c>
      <c r="J49" s="93">
        <f t="shared" si="21"/>
        <v>5.2307649790867119</v>
      </c>
      <c r="Q49" s="22">
        <f>$O32*D32+$O33*D33+$O34*D34</f>
        <v>-3.1624371280678147</v>
      </c>
      <c r="R49" s="82">
        <f>$O32*E32+$O33*E33+$O34*E34</f>
        <v>-0.15719887390798731</v>
      </c>
      <c r="S49" s="83">
        <f>$O32*F32+$O33*F33+$O34*F34</f>
        <v>1.6545575348925816</v>
      </c>
      <c r="T49" s="75"/>
      <c r="U49" s="75"/>
    </row>
    <row r="50" spans="1:21" x14ac:dyDescent="0.2">
      <c r="A50" s="9">
        <v>2013</v>
      </c>
      <c r="C50" s="19" t="s">
        <v>23</v>
      </c>
      <c r="D50" s="94">
        <v>-1.2988896613630088</v>
      </c>
      <c r="E50" s="94">
        <v>-1.0201173255454534</v>
      </c>
      <c r="F50" s="94">
        <v>0.29464584156304513</v>
      </c>
      <c r="G50" s="75"/>
      <c r="H50" s="92">
        <f t="shared" si="21"/>
        <v>0.27283456367148928</v>
      </c>
      <c r="I50" s="92">
        <f t="shared" si="21"/>
        <v>0.36055263565678353</v>
      </c>
      <c r="J50" s="93">
        <f t="shared" si="21"/>
        <v>1.3426507633774682</v>
      </c>
      <c r="Q50" s="22" t="s">
        <v>45</v>
      </c>
      <c r="R50" s="85"/>
      <c r="S50" s="86"/>
      <c r="T50" s="75"/>
      <c r="U50" s="75"/>
    </row>
    <row r="51" spans="1:21" x14ac:dyDescent="0.2">
      <c r="A51" s="9">
        <v>2013</v>
      </c>
      <c r="C51" s="19" t="s">
        <v>24</v>
      </c>
      <c r="D51" s="90">
        <v>-4.1024653260030428</v>
      </c>
      <c r="E51" s="90">
        <v>-4.2316090259755708</v>
      </c>
      <c r="F51" s="90">
        <v>3.8756376091559455</v>
      </c>
      <c r="G51" s="75"/>
      <c r="H51" s="92">
        <f t="shared" si="21"/>
        <v>1.6531868675762684E-2</v>
      </c>
      <c r="I51" s="92">
        <f t="shared" si="21"/>
        <v>1.4528994201729546E-2</v>
      </c>
      <c r="J51" s="93">
        <f t="shared" si="21"/>
        <v>48.213429816997376</v>
      </c>
      <c r="Q51" s="22">
        <f>$O37*D37+ $O38*D38+$O39*D39</f>
        <v>-1.2988896613630088</v>
      </c>
      <c r="R51" s="82">
        <f t="shared" ref="R51:S51" si="22">$O37*E37+ $O38*E38+$O39*E39</f>
        <v>-1.0201173255454534</v>
      </c>
      <c r="S51" s="83">
        <f t="shared" si="22"/>
        <v>0.29464584156304513</v>
      </c>
      <c r="T51" s="75"/>
      <c r="U51" s="75"/>
    </row>
    <row r="52" spans="1:21" x14ac:dyDescent="0.2">
      <c r="A52" s="9">
        <v>2013</v>
      </c>
      <c r="C52" s="19" t="s">
        <v>25</v>
      </c>
      <c r="D52" s="90">
        <v>0.18276246911517691</v>
      </c>
      <c r="E52" s="90">
        <v>2.0744800040405043</v>
      </c>
      <c r="F52" s="90">
        <v>-1.8884929663548485E-2</v>
      </c>
      <c r="G52" s="75"/>
      <c r="H52" s="92">
        <f t="shared" si="21"/>
        <v>1.2005292114448167</v>
      </c>
      <c r="I52" s="92">
        <f t="shared" si="21"/>
        <v>7.9604060036601867</v>
      </c>
      <c r="J52" s="93">
        <f t="shared" si="21"/>
        <v>0.98129227337837521</v>
      </c>
      <c r="Q52" s="22" t="s">
        <v>46</v>
      </c>
      <c r="R52" s="85"/>
      <c r="S52" s="86"/>
      <c r="T52" s="75"/>
      <c r="U52" s="75"/>
    </row>
    <row r="53" spans="1:21" ht="17" thickBot="1" x14ac:dyDescent="0.25">
      <c r="A53" s="9">
        <v>2013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-4.1024653260030428</v>
      </c>
      <c r="R53" s="23">
        <f>$O42*E42+$O43*E43+$O44*E44</f>
        <v>-4.2316090259755708</v>
      </c>
      <c r="S53" s="88">
        <f>$O42*F42+$O43*F43+$O44*F44</f>
        <v>3.8756376091559455</v>
      </c>
      <c r="T53" s="79"/>
      <c r="U53" s="75"/>
    </row>
    <row r="54" spans="1:21" x14ac:dyDescent="0.2">
      <c r="A54" s="9">
        <v>2013</v>
      </c>
      <c r="C54" s="19" t="s">
        <v>4</v>
      </c>
      <c r="D54" s="90">
        <f>AVERAGE(D48:D52)</f>
        <v>-2.2009571705325706</v>
      </c>
      <c r="E54" s="90">
        <f t="shared" ref="E54:F54" si="23">AVERAGE(E48:E52)</f>
        <v>8.9637293978375429E-2</v>
      </c>
      <c r="F54" s="90">
        <f t="shared" si="23"/>
        <v>1.0452673122653411</v>
      </c>
      <c r="G54" s="75" t="s">
        <v>40</v>
      </c>
      <c r="H54" s="92">
        <f>AVERAGE(H48:H52)</f>
        <v>0.32094960540048306</v>
      </c>
      <c r="I54" s="92">
        <f t="shared" ref="I54:J54" si="24">AVERAGE(I48:I52)</f>
        <v>10.624305125038132</v>
      </c>
      <c r="J54" s="93">
        <f t="shared" si="24"/>
        <v>11.265649856856545</v>
      </c>
      <c r="T54" s="75"/>
      <c r="U54" s="75"/>
    </row>
    <row r="55" spans="1:21" x14ac:dyDescent="0.2">
      <c r="A55" s="75">
        <v>2013</v>
      </c>
      <c r="B55" s="75"/>
      <c r="C55" s="19" t="s">
        <v>5</v>
      </c>
      <c r="D55" s="90">
        <f>STDEV(D48:D52)</f>
        <v>1.6744238643700458</v>
      </c>
      <c r="E55" s="90">
        <f t="shared" ref="E55:F55" si="25">STDEV(E48:E52)</f>
        <v>3.0636359676550029</v>
      </c>
      <c r="F55" s="90">
        <f t="shared" si="25"/>
        <v>1.7831391080329126</v>
      </c>
      <c r="G55" s="75" t="s">
        <v>41</v>
      </c>
      <c r="H55" s="92">
        <f>STDEV(H48:H52)</f>
        <v>0.50199375571092197</v>
      </c>
      <c r="I55" s="92">
        <f t="shared" ref="I55:J55" si="26">STDEV(I48:I52)</f>
        <v>18.906521619707551</v>
      </c>
      <c r="J55" s="93">
        <f t="shared" si="26"/>
        <v>20.738856971484349</v>
      </c>
      <c r="T55" s="75"/>
      <c r="U55" s="75"/>
    </row>
    <row r="56" spans="1:21" ht="17" thickBot="1" x14ac:dyDescent="0.25">
      <c r="A56" s="75">
        <v>2013</v>
      </c>
      <c r="B56" s="75"/>
      <c r="C56" s="20" t="s">
        <v>26</v>
      </c>
      <c r="D56" s="17">
        <f>SQRT(EXP(D55^2)-1)</f>
        <v>3.9377057686382897</v>
      </c>
      <c r="E56" s="17">
        <f t="shared" ref="E56:F56" si="27">SQRT(EXP(E55^2)-1)</f>
        <v>109.16829895690594</v>
      </c>
      <c r="F56" s="17">
        <f t="shared" si="27"/>
        <v>4.7996643746187564</v>
      </c>
      <c r="G56" s="13" t="s">
        <v>26</v>
      </c>
      <c r="H56" s="33">
        <f>H55/H54</f>
        <v>1.5640890260155667</v>
      </c>
      <c r="I56" s="33">
        <f t="shared" ref="I56:J56" si="28">I55/I54</f>
        <v>1.7795537117200115</v>
      </c>
      <c r="J56" s="98">
        <f t="shared" si="28"/>
        <v>1.840893089612774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7" spans="1:21" x14ac:dyDescent="0.2">
      <c r="L57" s="75"/>
      <c r="M57" s="75"/>
      <c r="N57" s="75"/>
      <c r="O57" s="75"/>
      <c r="P57" s="75"/>
      <c r="Q57" s="75"/>
      <c r="R57" s="75"/>
      <c r="S57" s="75"/>
      <c r="T57" s="75"/>
      <c r="U57" s="75"/>
    </row>
    <row r="58" spans="1:21" ht="17" thickBot="1" x14ac:dyDescent="0.25"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1" x14ac:dyDescent="0.2">
      <c r="C59" s="27" t="s">
        <v>21</v>
      </c>
      <c r="D59" s="28">
        <v>-3.0691183199999998</v>
      </c>
      <c r="E59" s="28">
        <v>3.5220928200000001</v>
      </c>
      <c r="F59" s="28">
        <v>-0.58576603000000005</v>
      </c>
      <c r="G59" s="101">
        <f>H25</f>
        <v>6.4050547000000003E-21</v>
      </c>
      <c r="H59" s="30">
        <f t="shared" ref="H59:J63" si="29">EXP(D59)</f>
        <v>4.6462101509515553E-2</v>
      </c>
      <c r="I59" s="30">
        <f t="shared" si="29"/>
        <v>33.85520722920149</v>
      </c>
      <c r="J59" s="89">
        <f t="shared" si="29"/>
        <v>0.55667926542252666</v>
      </c>
      <c r="N59" s="24">
        <v>19.23</v>
      </c>
      <c r="O59" s="55">
        <v>1130.585</v>
      </c>
      <c r="P59">
        <v>6.8000000000000005E-2</v>
      </c>
      <c r="Q59" s="38">
        <f>(O59/701.7-P59*24)*701.7</f>
        <v>-14.589400000000117</v>
      </c>
    </row>
    <row r="60" spans="1:21" x14ac:dyDescent="0.2">
      <c r="C60" s="19" t="s">
        <v>22</v>
      </c>
      <c r="D60" s="90">
        <v>-2.4805484899999999</v>
      </c>
      <c r="E60" s="90">
        <v>-1.22254865</v>
      </c>
      <c r="F60" s="90">
        <v>0.44358776</v>
      </c>
      <c r="G60" s="102">
        <f>H35</f>
        <v>8.5182829000000009</v>
      </c>
      <c r="H60" s="92">
        <f t="shared" si="29"/>
        <v>8.3697305864797761E-2</v>
      </c>
      <c r="I60" s="92">
        <f t="shared" si="29"/>
        <v>0.2944786865960296</v>
      </c>
      <c r="J60" s="93">
        <f t="shared" si="29"/>
        <v>1.5582879645640622</v>
      </c>
      <c r="N60" s="25">
        <v>19.54</v>
      </c>
      <c r="O60" s="56">
        <v>2020.8430000000001</v>
      </c>
      <c r="P60">
        <v>0.112</v>
      </c>
      <c r="Q60" s="39">
        <f t="shared" ref="Q60" si="30">(O60/701.7-P60*24)*701.7</f>
        <v>134.6733999999997</v>
      </c>
    </row>
    <row r="61" spans="1:21" x14ac:dyDescent="0.2">
      <c r="C61" s="19" t="s">
        <v>23</v>
      </c>
      <c r="D61" s="94">
        <v>-1.53137094</v>
      </c>
      <c r="E61" s="94">
        <v>-1.0941714600000001</v>
      </c>
      <c r="F61" s="94">
        <v>0.86992398999999998</v>
      </c>
      <c r="G61" s="100">
        <f>H40</f>
        <v>2.4427657000000002E-18</v>
      </c>
      <c r="H61" s="92">
        <f t="shared" si="29"/>
        <v>0.21623901330214659</v>
      </c>
      <c r="I61" s="92">
        <f t="shared" si="29"/>
        <v>0.33481690125339736</v>
      </c>
      <c r="J61" s="93">
        <f t="shared" si="29"/>
        <v>2.3867294313253384</v>
      </c>
      <c r="N61" s="25">
        <v>22.521000000000001</v>
      </c>
      <c r="O61" s="56">
        <v>4835.0789999999997</v>
      </c>
      <c r="P61">
        <v>0.13300000000000001</v>
      </c>
      <c r="Q61" s="39">
        <f>(O61/701.7-P61*24)*701.7</f>
        <v>2595.2525999999993</v>
      </c>
    </row>
    <row r="62" spans="1:21" x14ac:dyDescent="0.2">
      <c r="C62" s="19" t="s">
        <v>24</v>
      </c>
      <c r="D62" s="90">
        <v>-4.21574589</v>
      </c>
      <c r="E62" s="90">
        <v>-1.1040797899999999</v>
      </c>
      <c r="F62" s="90">
        <v>-0.32768218999999998</v>
      </c>
      <c r="G62" s="100">
        <f>H45</f>
        <v>8.5182829000000009</v>
      </c>
      <c r="H62" s="92">
        <f t="shared" si="29"/>
        <v>1.4761307348287745E-2</v>
      </c>
      <c r="I62" s="92">
        <f t="shared" si="29"/>
        <v>0.33151580608339587</v>
      </c>
      <c r="J62" s="93">
        <f t="shared" si="29"/>
        <v>0.72059199465993184</v>
      </c>
      <c r="N62" s="25">
        <v>25.919</v>
      </c>
      <c r="O62" s="56">
        <v>707.05</v>
      </c>
      <c r="P62">
        <v>0.24399999999999999</v>
      </c>
      <c r="Q62" s="39">
        <f>(O62/701.7-P62*24)*701.7</f>
        <v>-3402.1052000000004</v>
      </c>
    </row>
    <row r="63" spans="1:21" ht="17" thickBot="1" x14ac:dyDescent="0.25">
      <c r="C63" s="19" t="s">
        <v>25</v>
      </c>
      <c r="D63" s="90">
        <v>-0.24945404900000001</v>
      </c>
      <c r="E63" s="90">
        <v>2.4206185589999998</v>
      </c>
      <c r="F63" s="90">
        <v>-4.0924981999999999E-2</v>
      </c>
      <c r="G63" s="100">
        <f>H30</f>
        <v>4.1703774000000002E-15</v>
      </c>
      <c r="H63" s="92">
        <f t="shared" si="29"/>
        <v>0.7792260862245004</v>
      </c>
      <c r="I63" s="92">
        <f t="shared" si="29"/>
        <v>11.25281769423602</v>
      </c>
      <c r="J63" s="93">
        <f t="shared" si="29"/>
        <v>0.95990113711035219</v>
      </c>
      <c r="N63" s="26">
        <v>18.529</v>
      </c>
      <c r="O63" s="57">
        <v>10874.498</v>
      </c>
      <c r="P63">
        <v>0.16200000000000001</v>
      </c>
      <c r="Q63" s="40">
        <f>(O63/701.7-P63*24)*701.7</f>
        <v>8146.2883999999995</v>
      </c>
    </row>
    <row r="64" spans="1:21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21.147799999999997</v>
      </c>
      <c r="O64" s="59">
        <f>AVERAGE(O59:O63)</f>
        <v>3913.6109999999999</v>
      </c>
      <c r="Q64" s="59">
        <f>AVERAGE(Q59:Q63)</f>
        <v>1491.9039599999996</v>
      </c>
    </row>
    <row r="65" spans="3:17" x14ac:dyDescent="0.2">
      <c r="C65" s="19" t="s">
        <v>4</v>
      </c>
      <c r="D65" s="90">
        <f>AVERAGE(D59:D63)</f>
        <v>-2.3092475378000001</v>
      </c>
      <c r="E65" s="90">
        <f t="shared" ref="E65:F65" si="31">AVERAGE(E59:E63)</f>
        <v>0.50438229579999994</v>
      </c>
      <c r="F65" s="90">
        <f t="shared" si="31"/>
        <v>7.1827709599999984E-2</v>
      </c>
      <c r="G65" s="100">
        <f>GEOMEAN(G59:G63)</f>
        <v>8.6110641904188247E-11</v>
      </c>
      <c r="H65" s="92">
        <f>AVERAGE(H59:H63)</f>
        <v>0.22807716284984961</v>
      </c>
      <c r="I65" s="92">
        <f t="shared" ref="I65:J65" si="32">AVERAGE(I59:I63)</f>
        <v>9.2137672634740664</v>
      </c>
      <c r="J65" s="93">
        <f t="shared" si="32"/>
        <v>1.2364379586164422</v>
      </c>
      <c r="M65" t="s">
        <v>41</v>
      </c>
      <c r="N65" s="59">
        <f>STDEV(N59:N63)</f>
        <v>3.0729106234968948</v>
      </c>
      <c r="O65" s="59">
        <f>STDEV(O59:O63)</f>
        <v>4210.4895489424389</v>
      </c>
      <c r="Q65" s="59">
        <f>STDEV(Q59:Q63)</f>
        <v>4288.3893594095989</v>
      </c>
    </row>
    <row r="66" spans="3:17" x14ac:dyDescent="0.2">
      <c r="C66" s="19" t="s">
        <v>5</v>
      </c>
      <c r="D66" s="90">
        <f>STDEV(D59:D63)</f>
        <v>1.5074253552593369</v>
      </c>
      <c r="E66" s="90">
        <f t="shared" ref="E66:F66" si="33">STDEV(E59:E63)</f>
        <v>2.2860092468902105</v>
      </c>
      <c r="F66" s="90">
        <f t="shared" si="33"/>
        <v>0.58734871745077588</v>
      </c>
      <c r="G66" s="75" t="s">
        <v>41</v>
      </c>
      <c r="H66" s="92">
        <f>STDEV(H59:H63)</f>
        <v>0.31750531701799539</v>
      </c>
      <c r="I66" s="92">
        <f t="shared" ref="I66:J66" si="34">STDEV(I59:I63)</f>
        <v>14.565731610946148</v>
      </c>
      <c r="J66" s="93">
        <f t="shared" si="34"/>
        <v>0.74689347494587477</v>
      </c>
      <c r="M66" t="s">
        <v>69</v>
      </c>
      <c r="N66" s="58">
        <f>N65/N64</f>
        <v>0.14530639704824594</v>
      </c>
      <c r="O66" s="58">
        <f>O65/O64</f>
        <v>1.0758579605746301</v>
      </c>
      <c r="Q66" s="58">
        <f>Q65/Q64</f>
        <v>2.8744406304877694</v>
      </c>
    </row>
    <row r="67" spans="3:17" ht="17" thickBot="1" x14ac:dyDescent="0.25">
      <c r="C67" s="20" t="s">
        <v>26</v>
      </c>
      <c r="D67" s="17">
        <f>SQRT(EXP(D66^2)-1)</f>
        <v>2.9499138582859703</v>
      </c>
      <c r="E67" s="17">
        <f t="shared" ref="E67:F67" si="35">SQRT(EXP(E66^2)-1)</f>
        <v>13.602096859201819</v>
      </c>
      <c r="F67" s="17">
        <f t="shared" si="35"/>
        <v>0.64184077826847397</v>
      </c>
      <c r="G67" s="13" t="s">
        <v>26</v>
      </c>
      <c r="H67" s="33">
        <f>H66/H65</f>
        <v>1.392096047893314</v>
      </c>
      <c r="I67" s="33">
        <f t="shared" ref="I67:J67" si="36">I66/I65</f>
        <v>1.5808660230315081</v>
      </c>
      <c r="J67" s="98">
        <f t="shared" si="36"/>
        <v>0.6040687037638659</v>
      </c>
    </row>
    <row r="68" spans="3:17" x14ac:dyDescent="0.2">
      <c r="M68" s="75"/>
      <c r="N68" s="75"/>
      <c r="O68" s="75"/>
      <c r="P68" s="75"/>
    </row>
    <row r="69" spans="3:17" x14ac:dyDescent="0.2">
      <c r="M69" s="75"/>
      <c r="N69" s="75"/>
      <c r="O69" s="75"/>
      <c r="P69" s="75"/>
    </row>
    <row r="70" spans="3:17" x14ac:dyDescent="0.2">
      <c r="M70" s="75"/>
      <c r="N70" s="75"/>
      <c r="O70" s="75"/>
      <c r="P70" s="75"/>
    </row>
    <row r="71" spans="3:17" x14ac:dyDescent="0.2">
      <c r="M71" s="75"/>
      <c r="N71" s="75"/>
      <c r="O71" s="75"/>
      <c r="P71" s="75"/>
    </row>
    <row r="72" spans="3:17" x14ac:dyDescent="0.2">
      <c r="M72" s="75"/>
      <c r="N72" s="75"/>
      <c r="O72" s="75"/>
      <c r="P72" s="75"/>
    </row>
    <row r="73" spans="3:17" x14ac:dyDescent="0.2">
      <c r="M73" s="75"/>
      <c r="N73" s="75"/>
      <c r="O73" s="75"/>
      <c r="P73" s="75"/>
    </row>
    <row r="74" spans="3:17" x14ac:dyDescent="0.2">
      <c r="M74" s="75"/>
      <c r="N74" s="75"/>
      <c r="O74" s="75"/>
      <c r="P74" s="75"/>
    </row>
    <row r="75" spans="3:17" x14ac:dyDescent="0.2">
      <c r="M75" s="75"/>
      <c r="N75" s="75"/>
      <c r="O75" s="75"/>
      <c r="P75" s="75"/>
    </row>
    <row r="76" spans="3:17" x14ac:dyDescent="0.2">
      <c r="M76" s="75"/>
      <c r="N76" s="75"/>
      <c r="O76" s="75"/>
      <c r="P76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B096-B739-BF49-B72B-45F31574D537}">
  <sheetPr>
    <tabColor theme="4" tint="-0.249977111117893"/>
  </sheetPr>
  <dimension ref="A1:U76"/>
  <sheetViews>
    <sheetView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1" ht="17" thickBot="1" x14ac:dyDescent="0.25">
      <c r="A1" s="6" t="s">
        <v>52</v>
      </c>
      <c r="B1" s="7" t="s">
        <v>10</v>
      </c>
      <c r="C1" s="7" t="s">
        <v>9</v>
      </c>
      <c r="D1" s="7" t="s">
        <v>0</v>
      </c>
      <c r="E1" s="7" t="s">
        <v>1</v>
      </c>
      <c r="F1" s="7" t="s">
        <v>2</v>
      </c>
      <c r="G1" s="7" t="s">
        <v>6</v>
      </c>
      <c r="H1" s="7" t="s">
        <v>3</v>
      </c>
      <c r="I1" s="7" t="s">
        <v>15</v>
      </c>
      <c r="J1" s="7" t="s">
        <v>8</v>
      </c>
      <c r="K1" s="7" t="s">
        <v>42</v>
      </c>
      <c r="L1" s="7" t="s">
        <v>36</v>
      </c>
      <c r="M1" s="7" t="s">
        <v>37</v>
      </c>
      <c r="N1" s="7" t="s">
        <v>16</v>
      </c>
      <c r="O1" s="7" t="s">
        <v>14</v>
      </c>
      <c r="P1" s="7" t="s">
        <v>58</v>
      </c>
      <c r="Q1" t="s">
        <v>0</v>
      </c>
      <c r="R1" t="s">
        <v>1</v>
      </c>
      <c r="S1" t="s">
        <v>2</v>
      </c>
      <c r="T1" s="75" t="s">
        <v>6</v>
      </c>
      <c r="U1" s="75"/>
    </row>
    <row r="2" spans="1:21" x14ac:dyDescent="0.2">
      <c r="A2" s="75">
        <v>2019</v>
      </c>
      <c r="B2" s="75" t="s">
        <v>11</v>
      </c>
      <c r="C2" s="75" t="s">
        <v>54</v>
      </c>
      <c r="D2" s="77">
        <v>-3.9931999999999999</v>
      </c>
      <c r="E2" s="77">
        <v>-9.5399999999999999E-2</v>
      </c>
      <c r="F2" s="77">
        <v>1.6387</v>
      </c>
      <c r="G2" s="75"/>
      <c r="H2" s="103">
        <v>4.507862E-2</v>
      </c>
      <c r="I2" s="75"/>
      <c r="J2" s="75"/>
      <c r="K2" s="79">
        <f t="shared" ref="K2:K9" si="0">-2*LN(H2/L2) +2*M2</f>
        <v>17.168507704624048</v>
      </c>
      <c r="L2" s="75">
        <v>12</v>
      </c>
      <c r="M2" s="75">
        <v>3</v>
      </c>
      <c r="N2" s="75">
        <f t="shared" ref="N2:N9" si="1">1/EXP(-0.5*K2)</f>
        <v>5346.8017228178678</v>
      </c>
      <c r="O2">
        <f>N2/SUM(N$2:N$9)</f>
        <v>3.1345541965441807E-2</v>
      </c>
      <c r="P2" s="38">
        <f>N2/(SUM(N$2:N$5))</f>
        <v>5.8786332507443924E-2</v>
      </c>
      <c r="Q2" s="4">
        <f>$O2*D2+$O3*D3+$O4*D4+$O5*D5+$O6*D6+$O7*D7+$O8*D8+$O9*D9</f>
        <v>-5.3106431404498613</v>
      </c>
      <c r="R2" s="4">
        <f t="shared" ref="R2:S2" si="2">$O2*E2+$O3*E3+$O4*E4+$O5*E5+$O6*E6+$O7*E7+$O8*E8+$O9*E9</f>
        <v>0.16840047043491907</v>
      </c>
      <c r="S2" s="4">
        <f t="shared" si="2"/>
        <v>-1.7230738018816343</v>
      </c>
      <c r="T2" s="4">
        <v>0.5</v>
      </c>
      <c r="U2" s="75"/>
    </row>
    <row r="3" spans="1:21" x14ac:dyDescent="0.2">
      <c r="A3" s="75">
        <v>2019</v>
      </c>
      <c r="B3" s="75" t="s">
        <v>11</v>
      </c>
      <c r="C3" s="75" t="s">
        <v>55</v>
      </c>
      <c r="D3" s="77">
        <v>-5.2713000000000001</v>
      </c>
      <c r="E3" s="77">
        <v>1.9294</v>
      </c>
      <c r="F3" s="77">
        <v>-2.6947000000000001</v>
      </c>
      <c r="G3" s="103"/>
      <c r="H3" s="103">
        <v>5.694569E-3</v>
      </c>
      <c r="I3" s="75"/>
      <c r="J3" s="75"/>
      <c r="K3" s="79">
        <f t="shared" si="0"/>
        <v>21.306298030312643</v>
      </c>
      <c r="L3" s="75">
        <v>12</v>
      </c>
      <c r="M3" s="75">
        <v>3</v>
      </c>
      <c r="N3" s="75">
        <f t="shared" si="1"/>
        <v>42325.669085448244</v>
      </c>
      <c r="O3">
        <f t="shared" ref="O3:O9" si="3">N3/SUM(N$2:N$9)</f>
        <v>0.24813357691410956</v>
      </c>
      <c r="P3" s="39">
        <f t="shared" ref="P3:P4" si="4">N3/(SUM(N$2:N$5))</f>
        <v>0.46535685919280473</v>
      </c>
      <c r="T3" s="75"/>
      <c r="U3" s="75"/>
    </row>
    <row r="4" spans="1:21" x14ac:dyDescent="0.2">
      <c r="A4" s="75">
        <v>2019</v>
      </c>
      <c r="B4" s="75" t="s">
        <v>43</v>
      </c>
      <c r="C4" s="75" t="s">
        <v>56</v>
      </c>
      <c r="D4" s="77">
        <v>-5.184939</v>
      </c>
      <c r="E4" s="77">
        <v>-3.765155</v>
      </c>
      <c r="F4" s="77">
        <v>-0.57659579999999999</v>
      </c>
      <c r="G4" s="103"/>
      <c r="H4" s="103">
        <v>6.457399E-3</v>
      </c>
      <c r="I4" s="75"/>
      <c r="J4" s="75"/>
      <c r="K4" s="79">
        <f t="shared" si="0"/>
        <v>21.054870647264863</v>
      </c>
      <c r="L4" s="75">
        <v>12</v>
      </c>
      <c r="M4" s="75">
        <v>3</v>
      </c>
      <c r="N4" s="75">
        <f t="shared" si="1"/>
        <v>37325.623378430209</v>
      </c>
      <c r="O4">
        <f t="shared" si="3"/>
        <v>0.21882088669976932</v>
      </c>
      <c r="P4" s="39">
        <f t="shared" si="4"/>
        <v>0.41038299542845508</v>
      </c>
      <c r="Q4" s="4">
        <f>$P2*D2+$P3*D3+$P4*D4+$P5*D5</f>
        <v>-5.2207243046692957</v>
      </c>
      <c r="R4" s="4">
        <f t="shared" ref="R4:S4" si="5">$P2*E2+$P3*E3+$P4*E4+$P5*E5</f>
        <v>-0.89524905010885392</v>
      </c>
      <c r="S4" s="4">
        <f t="shared" si="5"/>
        <v>-1.2334002765737324</v>
      </c>
      <c r="T4" s="75"/>
      <c r="U4" s="75"/>
    </row>
    <row r="5" spans="1:21" ht="17" thickBot="1" x14ac:dyDescent="0.25">
      <c r="A5" s="75">
        <v>2019</v>
      </c>
      <c r="B5" s="75" t="s">
        <v>11</v>
      </c>
      <c r="C5" s="75" t="s">
        <v>57</v>
      </c>
      <c r="D5" s="77">
        <v>-6.1877000000000004</v>
      </c>
      <c r="E5" s="77">
        <v>-3.7014</v>
      </c>
      <c r="F5" s="77">
        <v>2.4573</v>
      </c>
      <c r="G5" s="103"/>
      <c r="H5" s="103">
        <v>4.0474299999999998E-2</v>
      </c>
      <c r="I5" s="75"/>
      <c r="J5" s="75"/>
      <c r="K5" s="79">
        <f t="shared" si="0"/>
        <v>17.383989447964609</v>
      </c>
      <c r="L5" s="75">
        <v>12</v>
      </c>
      <c r="M5" s="75">
        <v>3</v>
      </c>
      <c r="N5" s="75">
        <f t="shared" si="1"/>
        <v>5955.049082461017</v>
      </c>
      <c r="O5">
        <f t="shared" si="3"/>
        <v>3.4911382654034886E-2</v>
      </c>
      <c r="P5" s="40">
        <f>N5/(SUM(N$2:N$5))</f>
        <v>6.5473812871296388E-2</v>
      </c>
      <c r="Q5" s="4">
        <f>$P6*D6+$P7*D7+$P8*D8+$P9*D9</f>
        <v>-5.4133571871217026</v>
      </c>
      <c r="R5" s="4">
        <f t="shared" ref="R5:S5" si="6">$P6*E6+$P7*E7+$P8*E8+$P9*E9</f>
        <v>1.383404485413793</v>
      </c>
      <c r="S5" s="4">
        <f t="shared" si="6"/>
        <v>-2.2824265659140939</v>
      </c>
      <c r="T5" s="75"/>
      <c r="U5" s="75"/>
    </row>
    <row r="6" spans="1:21" x14ac:dyDescent="0.2">
      <c r="A6" s="75">
        <v>2019</v>
      </c>
      <c r="B6" s="75" t="s">
        <v>11</v>
      </c>
      <c r="C6" s="75" t="s">
        <v>50</v>
      </c>
      <c r="D6" s="77">
        <v>-1.94446732224406</v>
      </c>
      <c r="E6" s="77">
        <v>5.7239683822049701</v>
      </c>
      <c r="F6" s="77">
        <v>-1.046559475284</v>
      </c>
      <c r="G6" s="103"/>
      <c r="H6" s="103">
        <v>5.2232180000000001</v>
      </c>
      <c r="I6" s="75"/>
      <c r="J6" s="75"/>
      <c r="K6" s="79">
        <f t="shared" si="0"/>
        <v>7.6635859254807599</v>
      </c>
      <c r="L6" s="75">
        <v>12</v>
      </c>
      <c r="M6" s="75">
        <v>3</v>
      </c>
      <c r="N6" s="75">
        <f t="shared" si="1"/>
        <v>46.145200732240539</v>
      </c>
      <c r="O6">
        <f t="shared" si="3"/>
        <v>2.7052552180556206E-4</v>
      </c>
      <c r="P6" s="38">
        <f>N6/SUM(N$6:N$9)</f>
        <v>5.7954610499538566E-4</v>
      </c>
      <c r="T6" s="75"/>
      <c r="U6" s="75"/>
    </row>
    <row r="7" spans="1:21" x14ac:dyDescent="0.2">
      <c r="A7" s="75">
        <v>2019</v>
      </c>
      <c r="B7" s="75" t="s">
        <v>11</v>
      </c>
      <c r="C7" s="75" t="s">
        <v>48</v>
      </c>
      <c r="D7" s="77">
        <v>-5.2766735614028102</v>
      </c>
      <c r="E7" s="77">
        <v>6.3953555856430899</v>
      </c>
      <c r="F7" s="77">
        <v>-2.7105125290241099</v>
      </c>
      <c r="G7" s="103"/>
      <c r="H7" s="103">
        <v>5.6925509999999997E-3</v>
      </c>
      <c r="I7" s="75"/>
      <c r="J7" s="75"/>
      <c r="K7" s="79">
        <f t="shared" si="0"/>
        <v>21.307006901395454</v>
      </c>
      <c r="L7" s="75">
        <v>12</v>
      </c>
      <c r="M7" s="75">
        <v>3</v>
      </c>
      <c r="N7" s="75">
        <f t="shared" si="1"/>
        <v>42340.673465771644</v>
      </c>
      <c r="O7">
        <f t="shared" si="3"/>
        <v>0.24822153986046036</v>
      </c>
      <c r="P7" s="39">
        <f t="shared" ref="P7:P9" si="7">N7/SUM(N$6:N$9)</f>
        <v>0.53176434386653482</v>
      </c>
      <c r="T7" s="75"/>
      <c r="U7" s="75"/>
    </row>
    <row r="8" spans="1:21" x14ac:dyDescent="0.2">
      <c r="A8" s="75">
        <v>2019</v>
      </c>
      <c r="B8" s="75" t="s">
        <v>43</v>
      </c>
      <c r="C8" s="75" t="s">
        <v>49</v>
      </c>
      <c r="D8" s="77">
        <v>-5.5800191811717301</v>
      </c>
      <c r="E8" s="77">
        <v>-4.3292026040887501</v>
      </c>
      <c r="F8" s="77">
        <v>-1.8019565389448799</v>
      </c>
      <c r="G8" s="103"/>
      <c r="H8" s="103">
        <v>6.4839420000000004E-3</v>
      </c>
      <c r="I8" s="75"/>
      <c r="J8" s="75"/>
      <c r="K8" s="79">
        <f t="shared" si="0"/>
        <v>21.04666654006467</v>
      </c>
      <c r="L8" s="75">
        <v>12</v>
      </c>
      <c r="M8" s="75">
        <v>3</v>
      </c>
      <c r="N8" s="75">
        <f t="shared" si="1"/>
        <v>37172.825277933087</v>
      </c>
      <c r="O8">
        <f t="shared" si="3"/>
        <v>0.21792511021138136</v>
      </c>
      <c r="P8" s="39">
        <f t="shared" si="7"/>
        <v>0.46686038330413643</v>
      </c>
      <c r="T8" s="75"/>
      <c r="U8" s="75"/>
    </row>
    <row r="9" spans="1:21" ht="17" thickBot="1" x14ac:dyDescent="0.25">
      <c r="A9" s="75">
        <v>2019</v>
      </c>
      <c r="B9" s="75" t="s">
        <v>11</v>
      </c>
      <c r="C9" s="75" t="s">
        <v>51</v>
      </c>
      <c r="D9" s="77">
        <v>-1.49992538742532</v>
      </c>
      <c r="E9" s="77">
        <v>0.50055147584308801</v>
      </c>
      <c r="F9" s="77">
        <v>1.00034413428651</v>
      </c>
      <c r="G9" s="103"/>
      <c r="H9" s="103">
        <v>3.8041900000000002</v>
      </c>
      <c r="I9" s="75"/>
      <c r="J9" s="75"/>
      <c r="K9" s="79">
        <f t="shared" si="0"/>
        <v>8.2976071178568453</v>
      </c>
      <c r="L9" s="75">
        <v>12</v>
      </c>
      <c r="M9" s="75">
        <v>3</v>
      </c>
      <c r="N9" s="75">
        <f t="shared" si="1"/>
        <v>63.358150638704146</v>
      </c>
      <c r="O9">
        <f t="shared" si="3"/>
        <v>3.7143617299719627E-4</v>
      </c>
      <c r="P9" s="40">
        <f t="shared" si="7"/>
        <v>7.9572672433337655E-4</v>
      </c>
      <c r="T9" s="75"/>
      <c r="U9" s="75"/>
    </row>
    <row r="10" spans="1:21" x14ac:dyDescent="0.2">
      <c r="A10" s="75"/>
      <c r="B10" s="75"/>
      <c r="C10" s="75"/>
      <c r="D10" s="103"/>
      <c r="E10" s="103"/>
      <c r="F10" s="103"/>
      <c r="G10" s="103"/>
      <c r="H10" s="100"/>
      <c r="I10" s="75"/>
      <c r="J10" s="75"/>
      <c r="K10" s="79"/>
      <c r="L10" s="75"/>
      <c r="M10" s="75"/>
      <c r="N10" s="75"/>
      <c r="O10">
        <f>SUM(O2:O9)</f>
        <v>1</v>
      </c>
      <c r="P10">
        <f>SUM(P2:P9)</f>
        <v>2</v>
      </c>
      <c r="T10" s="75"/>
      <c r="U10" s="75"/>
    </row>
    <row r="11" spans="1:21" x14ac:dyDescent="0.2">
      <c r="A11" s="75"/>
      <c r="B11" s="75"/>
      <c r="C11" s="75"/>
      <c r="D11" s="103"/>
      <c r="E11" s="103"/>
      <c r="F11" s="103"/>
      <c r="G11" s="103"/>
      <c r="H11" s="100"/>
      <c r="I11" s="75"/>
      <c r="J11" s="75"/>
      <c r="K11" s="100"/>
      <c r="L11" s="75"/>
      <c r="M11" s="75"/>
      <c r="N11" s="75"/>
      <c r="T11" s="75"/>
      <c r="U11" s="75"/>
    </row>
    <row r="12" spans="1:21" x14ac:dyDescent="0.2">
      <c r="A12" s="75">
        <v>2019</v>
      </c>
      <c r="B12" s="75" t="s">
        <v>17</v>
      </c>
      <c r="C12" s="75" t="s">
        <v>7</v>
      </c>
      <c r="D12" s="77">
        <v>-5.6671100000000001</v>
      </c>
      <c r="E12" s="77">
        <v>-4.4958169999999997</v>
      </c>
      <c r="F12" s="77">
        <v>-2.0666294999999999</v>
      </c>
      <c r="G12" s="77">
        <v>0.20045070000000001</v>
      </c>
      <c r="H12" s="100">
        <v>6.8344469999999996E-3</v>
      </c>
      <c r="I12" s="78">
        <v>0.43936999999999998</v>
      </c>
      <c r="J12" s="75"/>
      <c r="K12" s="79">
        <f>-2*LN(H12/L12) +2*M12</f>
        <v>22.941372737926422</v>
      </c>
      <c r="L12" s="75">
        <v>12</v>
      </c>
      <c r="M12" s="75">
        <v>4</v>
      </c>
      <c r="N12" s="75">
        <f>1/EXP(-0.5*K12)</f>
        <v>95864.054604232224</v>
      </c>
      <c r="O12" s="75">
        <f>N12/SUM(N$12:N$19)</f>
        <v>0.12265562591871375</v>
      </c>
      <c r="Q12">
        <f>$O12*D12</f>
        <v>-0.69510292420020192</v>
      </c>
      <c r="R12">
        <f t="shared" ref="R12:T19" si="8">$O12*E12</f>
        <v>-0.55143724815099382</v>
      </c>
      <c r="S12">
        <f t="shared" si="8"/>
        <v>-0.25348373486457842</v>
      </c>
      <c r="T12">
        <f t="shared" si="8"/>
        <v>2.4586406074344314E-2</v>
      </c>
      <c r="U12" s="75"/>
    </row>
    <row r="13" spans="1:21" x14ac:dyDescent="0.2">
      <c r="A13" s="75">
        <v>2019</v>
      </c>
      <c r="B13" s="75" t="s">
        <v>17</v>
      </c>
      <c r="C13" s="75" t="s">
        <v>30</v>
      </c>
      <c r="D13" s="77">
        <v>-5.6049160000000002</v>
      </c>
      <c r="E13" s="77">
        <v>-4.3713889999999997</v>
      </c>
      <c r="F13" s="77">
        <v>-1.6495886</v>
      </c>
      <c r="G13" s="77">
        <v>0.20011380000000001</v>
      </c>
      <c r="H13" s="100">
        <v>6.5869489999999999E-3</v>
      </c>
      <c r="I13" s="75"/>
      <c r="J13" s="75"/>
      <c r="K13" s="79">
        <f t="shared" ref="K13:K19" si="9">-2*LN(H13/L13) +2*M13</f>
        <v>23.015143323329411</v>
      </c>
      <c r="L13" s="75">
        <v>12</v>
      </c>
      <c r="M13" s="75">
        <v>4</v>
      </c>
      <c r="N13" s="75">
        <f>1/EXP(-0.5*K13)</f>
        <v>99466.050275739239</v>
      </c>
      <c r="O13" s="75">
        <f t="shared" ref="O13:O19" si="10">N13/SUM(N$12:N$19)</f>
        <v>0.12726428800242334</v>
      </c>
      <c r="Q13">
        <f t="shared" ref="Q13:Q19" si="11">$O13*D13</f>
        <v>-0.7133056440533907</v>
      </c>
      <c r="R13">
        <f t="shared" si="8"/>
        <v>-0.55632170866662534</v>
      </c>
      <c r="S13">
        <f t="shared" si="8"/>
        <v>-0.20993371867591432</v>
      </c>
      <c r="T13">
        <f t="shared" si="8"/>
        <v>2.5467340276459347E-2</v>
      </c>
      <c r="U13" s="75"/>
    </row>
    <row r="14" spans="1:21" x14ac:dyDescent="0.2">
      <c r="A14" s="75">
        <v>2019</v>
      </c>
      <c r="B14" s="75" t="s">
        <v>18</v>
      </c>
      <c r="C14" s="75" t="s">
        <v>7</v>
      </c>
      <c r="D14" s="77">
        <v>-5.6403210000000001</v>
      </c>
      <c r="E14" s="77">
        <v>-3.6048149999999999</v>
      </c>
      <c r="F14" s="77">
        <v>-2.9728945000000002</v>
      </c>
      <c r="G14" s="77">
        <v>0.2000217</v>
      </c>
      <c r="H14" s="100">
        <v>6.7382859999999996E-3</v>
      </c>
      <c r="I14" s="78">
        <v>0.37071500000000002</v>
      </c>
      <c r="J14" s="75"/>
      <c r="K14" s="79">
        <f t="shared" si="9"/>
        <v>22.969712677713904</v>
      </c>
      <c r="L14" s="75">
        <v>12</v>
      </c>
      <c r="M14" s="75">
        <v>4</v>
      </c>
      <c r="N14" s="75">
        <f t="shared" ref="N14:N19" si="12">1/EXP(-0.5*K14)</f>
        <v>97232.115169604091</v>
      </c>
      <c r="O14" s="75">
        <f t="shared" si="10"/>
        <v>0.12440602470617529</v>
      </c>
      <c r="Q14">
        <f t="shared" si="11"/>
        <v>-0.70168991367675937</v>
      </c>
      <c r="R14">
        <f t="shared" si="8"/>
        <v>-0.44846070395119125</v>
      </c>
      <c r="S14">
        <f t="shared" si="8"/>
        <v>-0.36984598661585266</v>
      </c>
      <c r="T14">
        <f t="shared" si="8"/>
        <v>2.4883904551971182E-2</v>
      </c>
      <c r="U14" s="75"/>
    </row>
    <row r="15" spans="1:21" x14ac:dyDescent="0.2">
      <c r="A15" s="75">
        <v>2019</v>
      </c>
      <c r="B15" s="75" t="s">
        <v>18</v>
      </c>
      <c r="C15" s="75" t="s">
        <v>29</v>
      </c>
      <c r="D15" s="77">
        <v>-5.6403210000000001</v>
      </c>
      <c r="E15" s="77">
        <v>-3.6048149999999999</v>
      </c>
      <c r="F15" s="77">
        <v>-2.9728945000000002</v>
      </c>
      <c r="G15" s="77">
        <v>0.2000217</v>
      </c>
      <c r="H15" s="100">
        <v>6.7382859999999996E-3</v>
      </c>
      <c r="I15" s="75"/>
      <c r="J15" s="75"/>
      <c r="K15" s="79">
        <f t="shared" si="9"/>
        <v>22.969712677713904</v>
      </c>
      <c r="L15" s="75">
        <v>12</v>
      </c>
      <c r="M15" s="75">
        <v>4</v>
      </c>
      <c r="N15" s="75">
        <f t="shared" si="12"/>
        <v>97232.115169604091</v>
      </c>
      <c r="O15" s="75">
        <f t="shared" si="10"/>
        <v>0.12440602470617529</v>
      </c>
      <c r="Q15">
        <f t="shared" si="11"/>
        <v>-0.70168991367675937</v>
      </c>
      <c r="R15">
        <f t="shared" si="8"/>
        <v>-0.44846070395119125</v>
      </c>
      <c r="S15">
        <f t="shared" si="8"/>
        <v>-0.36984598661585266</v>
      </c>
      <c r="T15">
        <f t="shared" si="8"/>
        <v>2.4883904551971182E-2</v>
      </c>
      <c r="U15" s="75"/>
    </row>
    <row r="16" spans="1:21" x14ac:dyDescent="0.2">
      <c r="A16" s="75">
        <v>2019</v>
      </c>
      <c r="B16" s="75" t="s">
        <v>27</v>
      </c>
      <c r="C16" s="75" t="s">
        <v>7</v>
      </c>
      <c r="D16" s="77">
        <v>-5.5922590000000003</v>
      </c>
      <c r="E16" s="77">
        <v>-4.5246490000000001</v>
      </c>
      <c r="F16" s="77">
        <v>-1.4630074</v>
      </c>
      <c r="G16" s="77">
        <v>0.20041129999999999</v>
      </c>
      <c r="H16" s="100">
        <v>6.7219630000000001E-3</v>
      </c>
      <c r="I16" s="107">
        <v>0.45133000000000001</v>
      </c>
      <c r="J16" s="75"/>
      <c r="K16" s="79">
        <f t="shared" si="9"/>
        <v>22.974563407593131</v>
      </c>
      <c r="L16" s="75">
        <v>12</v>
      </c>
      <c r="M16" s="75">
        <v>4</v>
      </c>
      <c r="N16" s="75">
        <f t="shared" si="12"/>
        <v>97468.224742940642</v>
      </c>
      <c r="O16" s="75">
        <f t="shared" si="10"/>
        <v>0.12470812091546411</v>
      </c>
      <c r="Q16">
        <f t="shared" si="11"/>
        <v>-0.69740011156259252</v>
      </c>
      <c r="R16">
        <f t="shared" si="8"/>
        <v>-0.56426047459203377</v>
      </c>
      <c r="S16">
        <f t="shared" si="8"/>
        <v>-0.18244890373941877</v>
      </c>
      <c r="T16">
        <f t="shared" si="8"/>
        <v>2.4992916633225351E-2</v>
      </c>
      <c r="U16" s="75"/>
    </row>
    <row r="17" spans="1:21" x14ac:dyDescent="0.2">
      <c r="A17" s="75">
        <v>2019</v>
      </c>
      <c r="B17" s="75" t="s">
        <v>27</v>
      </c>
      <c r="C17" s="75" t="s">
        <v>29</v>
      </c>
      <c r="D17" s="77">
        <v>-5.5574519999999996</v>
      </c>
      <c r="E17" s="77">
        <v>-4.3274109999999997</v>
      </c>
      <c r="F17" s="77">
        <v>-2.0600152</v>
      </c>
      <c r="G17" s="77">
        <v>0.2009503</v>
      </c>
      <c r="H17" s="100">
        <v>6.7648760000000004E-3</v>
      </c>
      <c r="I17" s="75"/>
      <c r="J17" s="75"/>
      <c r="K17" s="79">
        <f t="shared" si="9"/>
        <v>22.961835993906433</v>
      </c>
      <c r="L17" s="75">
        <v>12</v>
      </c>
      <c r="M17" s="75">
        <v>4</v>
      </c>
      <c r="N17" s="75">
        <f t="shared" si="12"/>
        <v>96849.934928257397</v>
      </c>
      <c r="O17" s="75">
        <f t="shared" si="10"/>
        <v>0.12391703478279191</v>
      </c>
      <c r="Q17">
        <f t="shared" si="11"/>
        <v>-0.68866297278769639</v>
      </c>
      <c r="R17">
        <f t="shared" si="8"/>
        <v>-0.53623993940643633</v>
      </c>
      <c r="S17">
        <f t="shared" si="8"/>
        <v>-0.25527097519148007</v>
      </c>
      <c r="T17">
        <f t="shared" si="8"/>
        <v>2.4901165314712467E-2</v>
      </c>
      <c r="U17" s="75"/>
    </row>
    <row r="18" spans="1:21" x14ac:dyDescent="0.2">
      <c r="A18" s="9">
        <v>2019</v>
      </c>
      <c r="B18" t="s">
        <v>28</v>
      </c>
      <c r="C18" t="s">
        <v>7</v>
      </c>
      <c r="D18" s="65">
        <v>-5.5208149999999998</v>
      </c>
      <c r="E18" s="65">
        <v>-4.3749950000000002</v>
      </c>
      <c r="F18" s="65">
        <v>-0.65046619999999999</v>
      </c>
      <c r="G18" s="65">
        <v>0.2002215</v>
      </c>
      <c r="H18" s="2">
        <v>6.6075129999999998E-3</v>
      </c>
      <c r="I18" s="36">
        <v>0.36729499999999998</v>
      </c>
      <c r="K18" s="4">
        <f t="shared" si="9"/>
        <v>23.008909187629094</v>
      </c>
      <c r="L18">
        <v>12</v>
      </c>
      <c r="M18">
        <v>4</v>
      </c>
      <c r="N18">
        <f t="shared" si="12"/>
        <v>99156.490558207079</v>
      </c>
      <c r="O18">
        <f t="shared" si="10"/>
        <v>0.12686821419697164</v>
      </c>
      <c r="Q18">
        <f t="shared" si="11"/>
        <v>-0.70041593996185392</v>
      </c>
      <c r="R18">
        <f t="shared" si="8"/>
        <v>-0.55504780277068</v>
      </c>
      <c r="S18">
        <f t="shared" si="8"/>
        <v>-8.2523485189490195E-2</v>
      </c>
      <c r="T18">
        <f t="shared" si="8"/>
        <v>2.5401744148838955E-2</v>
      </c>
      <c r="U18" s="75"/>
    </row>
    <row r="19" spans="1:21" ht="17" thickBot="1" x14ac:dyDescent="0.25">
      <c r="A19" s="12">
        <v>2019</v>
      </c>
      <c r="B19" s="13" t="s">
        <v>28</v>
      </c>
      <c r="C19" s="13" t="s">
        <v>29</v>
      </c>
      <c r="D19" s="69">
        <v>-5.6562970000000004</v>
      </c>
      <c r="E19" s="69">
        <v>-4.3030749999999998</v>
      </c>
      <c r="F19" s="69">
        <v>-2.2295524000000002</v>
      </c>
      <c r="G19" s="69">
        <v>0.2001618</v>
      </c>
      <c r="H19" s="48">
        <v>6.664962E-3</v>
      </c>
      <c r="I19" s="13"/>
      <c r="J19" s="13"/>
      <c r="K19" s="46">
        <f t="shared" si="9"/>
        <v>22.99159535316215</v>
      </c>
      <c r="L19" s="13">
        <v>12</v>
      </c>
      <c r="M19" s="13">
        <v>4</v>
      </c>
      <c r="N19" s="13">
        <f t="shared" si="12"/>
        <v>98301.805831410762</v>
      </c>
      <c r="O19" s="13">
        <f t="shared" si="10"/>
        <v>0.12577466677128474</v>
      </c>
      <c r="Q19">
        <f t="shared" si="11"/>
        <v>-0.71141887033441764</v>
      </c>
      <c r="R19">
        <f t="shared" si="8"/>
        <v>-0.54121782421684606</v>
      </c>
      <c r="S19">
        <f t="shared" si="8"/>
        <v>-0.28042121015911814</v>
      </c>
      <c r="T19">
        <f t="shared" si="8"/>
        <v>2.5175283695340542E-2</v>
      </c>
      <c r="U19" s="75"/>
    </row>
    <row r="20" spans="1:21" x14ac:dyDescent="0.2">
      <c r="A20" s="9"/>
      <c r="I20" s="5"/>
      <c r="Q20" t="s">
        <v>38</v>
      </c>
      <c r="T20" s="75"/>
      <c r="U20" s="75"/>
    </row>
    <row r="21" spans="1:21" x14ac:dyDescent="0.2">
      <c r="A21" s="9">
        <v>2019</v>
      </c>
      <c r="B21" t="s">
        <v>31</v>
      </c>
      <c r="I21" s="5"/>
      <c r="P21" s="1" t="s">
        <v>4</v>
      </c>
      <c r="Q21" s="10">
        <f>SUM(Q12:Q19)</f>
        <v>-5.6096862902536717</v>
      </c>
      <c r="R21" s="10">
        <f t="shared" ref="R21:T21" si="13">SUM(R12:R19)</f>
        <v>-4.2014464057059984</v>
      </c>
      <c r="S21" s="10">
        <f t="shared" si="13"/>
        <v>-2.0037740010517053</v>
      </c>
      <c r="T21" s="104">
        <f t="shared" si="13"/>
        <v>0.20029266524686334</v>
      </c>
      <c r="U21" s="75"/>
    </row>
    <row r="22" spans="1:21" x14ac:dyDescent="0.2">
      <c r="A22">
        <v>2019</v>
      </c>
      <c r="B22" t="s">
        <v>12</v>
      </c>
      <c r="C22" t="s">
        <v>7</v>
      </c>
      <c r="D22">
        <v>-4.3567049000000004</v>
      </c>
      <c r="E22" s="34">
        <v>0.31275130000000001</v>
      </c>
      <c r="F22" s="34">
        <v>-1.315734</v>
      </c>
      <c r="G22" s="34">
        <v>0.20035169999999999</v>
      </c>
      <c r="H22">
        <v>3.8769389999999998E-3</v>
      </c>
      <c r="I22" s="5">
        <v>0.56927000000000005</v>
      </c>
      <c r="J22" s="4"/>
      <c r="K22" s="4">
        <f>-2*LN(H23/L22) +2*M22</f>
        <v>23.3110636775871</v>
      </c>
      <c r="L22">
        <v>9</v>
      </c>
      <c r="M22">
        <v>4</v>
      </c>
      <c r="N22">
        <f>1/EXP(-0.5*K22)</f>
        <v>115327.57527838861</v>
      </c>
      <c r="O22">
        <f>N22/SUM(N$22:N$24)</f>
        <v>1.357584111239055E-9</v>
      </c>
      <c r="P22" s="1" t="s">
        <v>5</v>
      </c>
      <c r="Q22" s="10">
        <f>STDEV(D12:D19)</f>
        <v>5.1129394218248053E-2</v>
      </c>
      <c r="R22" s="10">
        <f t="shared" ref="R22:T22" si="14">STDEV(E12:E19)</f>
        <v>0.37573631167681948</v>
      </c>
      <c r="S22" s="10">
        <f t="shared" si="14"/>
        <v>0.77327178773868721</v>
      </c>
      <c r="T22" s="10">
        <f t="shared" si="14"/>
        <v>3.0996393799463613E-4</v>
      </c>
      <c r="U22" s="75"/>
    </row>
    <row r="23" spans="1:21" x14ac:dyDescent="0.2">
      <c r="A23">
        <v>2019</v>
      </c>
      <c r="B23" t="s">
        <v>12</v>
      </c>
      <c r="C23" t="s">
        <v>29</v>
      </c>
      <c r="D23">
        <v>-4.2517728999999997</v>
      </c>
      <c r="E23" s="34">
        <v>1.0413497</v>
      </c>
      <c r="F23">
        <v>-1.4685883</v>
      </c>
      <c r="G23" s="34">
        <v>0.20072419999999999</v>
      </c>
      <c r="H23" s="2">
        <v>4.2607620000000004E-3</v>
      </c>
      <c r="J23" s="4"/>
      <c r="K23" s="4">
        <f>-2*LN(H23/L23) +2*M23</f>
        <v>23.3110636775871</v>
      </c>
      <c r="L23">
        <v>9</v>
      </c>
      <c r="M23">
        <v>4</v>
      </c>
      <c r="N23">
        <f>1/EXP(-0.5*K23)</f>
        <v>115327.57527838861</v>
      </c>
      <c r="O23">
        <f>N23/SUM(N$22:N$24)</f>
        <v>1.357584111239055E-9</v>
      </c>
      <c r="P23" s="1" t="s">
        <v>26</v>
      </c>
      <c r="Q23" s="10">
        <f>SQRT(EXP(Q22^2)-1)</f>
        <v>5.1162828231301714E-2</v>
      </c>
      <c r="R23" s="10">
        <f t="shared" ref="R23:T23" si="15">SQRT(EXP(R22^2)-1)</f>
        <v>0.38939615014566281</v>
      </c>
      <c r="S23" s="10">
        <f t="shared" si="15"/>
        <v>0.90464685551677404</v>
      </c>
      <c r="T23" s="105">
        <f t="shared" si="15"/>
        <v>3.0996394531219252E-4</v>
      </c>
      <c r="U23" s="75"/>
    </row>
    <row r="24" spans="1:21" ht="17" thickBot="1" x14ac:dyDescent="0.25">
      <c r="A24" s="42">
        <v>2019</v>
      </c>
      <c r="B24" s="42" t="s">
        <v>12</v>
      </c>
      <c r="C24" s="42" t="s">
        <v>62</v>
      </c>
      <c r="D24" s="42">
        <v>-4.6711974999999999</v>
      </c>
      <c r="E24" s="42">
        <v>0.10182670000000001</v>
      </c>
      <c r="F24" s="42">
        <v>-1.9668665000000001</v>
      </c>
      <c r="G24" s="42"/>
      <c r="H24" s="43">
        <v>7.0931359999999999E-13</v>
      </c>
      <c r="I24" s="5"/>
      <c r="J24" s="4"/>
      <c r="K24" s="4">
        <f>-2*LN(H24/L24) +2*M24</f>
        <v>64.146181883442424</v>
      </c>
      <c r="L24">
        <v>3</v>
      </c>
      <c r="M24">
        <v>3</v>
      </c>
      <c r="N24">
        <f>1/EXP(-0.5*K24)</f>
        <v>84950592755535.703</v>
      </c>
      <c r="O24">
        <f t="shared" ref="O24" si="16">N24/SUM(N$22:N$24)</f>
        <v>0.99999999728483169</v>
      </c>
      <c r="P24" s="1"/>
      <c r="Q24" s="4"/>
      <c r="R24" s="4"/>
      <c r="S24" s="4"/>
      <c r="T24" s="4"/>
      <c r="U24" s="75"/>
    </row>
    <row r="25" spans="1:21" ht="17" thickTop="1" x14ac:dyDescent="0.2">
      <c r="A25">
        <v>2019</v>
      </c>
      <c r="B25" t="s">
        <v>12</v>
      </c>
      <c r="C25" t="s">
        <v>64</v>
      </c>
      <c r="D25">
        <v>-4.8143136799999997</v>
      </c>
      <c r="E25">
        <v>0.42962556000000002</v>
      </c>
      <c r="F25">
        <v>-1.5431788200000001</v>
      </c>
      <c r="H25" s="2">
        <v>1.1063202000000001E-19</v>
      </c>
      <c r="I25" s="5"/>
      <c r="P25" s="35"/>
      <c r="Q25" s="35"/>
      <c r="U25" s="75"/>
    </row>
    <row r="26" spans="1:21" x14ac:dyDescent="0.2">
      <c r="P26" s="35"/>
      <c r="Q26" s="35"/>
      <c r="U26" s="75"/>
    </row>
    <row r="27" spans="1:21" x14ac:dyDescent="0.2">
      <c r="A27">
        <v>2019</v>
      </c>
      <c r="B27" t="s">
        <v>13</v>
      </c>
      <c r="C27" t="s">
        <v>7</v>
      </c>
      <c r="D27">
        <v>-4.9018804999999999</v>
      </c>
      <c r="E27">
        <v>-4.2625577000000003</v>
      </c>
      <c r="F27">
        <v>-1.4944881000000001</v>
      </c>
      <c r="G27">
        <v>0.2000102</v>
      </c>
      <c r="H27">
        <v>2.721298E-3</v>
      </c>
      <c r="I27" s="5">
        <v>0.56705000000000005</v>
      </c>
      <c r="K27" s="4">
        <f>-2*LN(H27/L27) +2*M27</f>
        <v>24.207741767909226</v>
      </c>
      <c r="L27">
        <v>9</v>
      </c>
      <c r="M27">
        <v>4</v>
      </c>
      <c r="N27">
        <f>1/EXP(-0.5*K27)</f>
        <v>180569.47467653226</v>
      </c>
      <c r="O27">
        <f>N27/SUM(N$27:N$29)</f>
        <v>2.0397218417767442E-9</v>
      </c>
      <c r="P27" s="35"/>
      <c r="Q27" s="35"/>
      <c r="U27" s="75"/>
    </row>
    <row r="28" spans="1:21" x14ac:dyDescent="0.2">
      <c r="A28">
        <v>2019</v>
      </c>
      <c r="B28" t="s">
        <v>13</v>
      </c>
      <c r="C28" t="s">
        <v>29</v>
      </c>
      <c r="D28">
        <v>-4.9260387000000003</v>
      </c>
      <c r="E28">
        <v>4.8544608</v>
      </c>
      <c r="F28">
        <v>-3.1695305999999999</v>
      </c>
      <c r="G28">
        <v>0.20014470000000001</v>
      </c>
      <c r="H28" s="2">
        <v>2.7005390000000001E-3</v>
      </c>
      <c r="I28" s="5"/>
      <c r="K28" s="4">
        <f>-2*LN(H28/L28) +2*M28</f>
        <v>24.223056947203574</v>
      </c>
      <c r="L28">
        <v>9</v>
      </c>
      <c r="M28">
        <v>4</v>
      </c>
      <c r="N28">
        <f>1/EXP(-0.5*K28)</f>
        <v>181957.50933361764</v>
      </c>
      <c r="O28">
        <f t="shared" ref="O28:O29" si="17">N28/SUM(N$27:N$29)</f>
        <v>2.0554011508752056E-9</v>
      </c>
      <c r="P28" s="35"/>
      <c r="Q28" s="35"/>
      <c r="U28" s="75"/>
    </row>
    <row r="29" spans="1:21" ht="17" thickBot="1" x14ac:dyDescent="0.25">
      <c r="A29" s="42">
        <v>2019</v>
      </c>
      <c r="B29" s="42" t="s">
        <v>13</v>
      </c>
      <c r="C29" s="42" t="s">
        <v>62</v>
      </c>
      <c r="D29" s="42">
        <v>-4.9073020999999999</v>
      </c>
      <c r="E29" s="42">
        <v>-0.85556549999999998</v>
      </c>
      <c r="F29" s="42">
        <v>-2.9945526999999998</v>
      </c>
      <c r="G29" s="42"/>
      <c r="H29" s="43">
        <v>6.8066170000000002E-13</v>
      </c>
      <c r="I29" s="5"/>
      <c r="K29" s="4">
        <f>-2*LN(H29/L29) +2*M29</f>
        <v>64.228646540633576</v>
      </c>
      <c r="L29">
        <v>3</v>
      </c>
      <c r="M29">
        <v>3</v>
      </c>
      <c r="N29">
        <f>1/EXP(-0.5*K29)</f>
        <v>88526518782477.25</v>
      </c>
      <c r="O29">
        <f t="shared" si="17"/>
        <v>0.99999999590487698</v>
      </c>
      <c r="P29" s="35"/>
      <c r="Q29" s="35"/>
      <c r="U29" s="75"/>
    </row>
    <row r="30" spans="1:21" ht="17" thickTop="1" x14ac:dyDescent="0.2">
      <c r="A30">
        <v>2019</v>
      </c>
      <c r="B30" t="s">
        <v>13</v>
      </c>
      <c r="C30" t="s">
        <v>64</v>
      </c>
      <c r="D30">
        <v>-5.2260238000000001</v>
      </c>
      <c r="E30">
        <v>-0.70514555000000001</v>
      </c>
      <c r="F30">
        <v>-2.6534580499999998</v>
      </c>
      <c r="H30" s="2">
        <v>1.8824393E-18</v>
      </c>
      <c r="I30" s="5"/>
      <c r="P30" s="35"/>
      <c r="Q30" s="35"/>
      <c r="U30" s="75"/>
    </row>
    <row r="31" spans="1:21" x14ac:dyDescent="0.2">
      <c r="I31" s="5"/>
      <c r="P31" s="35"/>
      <c r="Q31" s="35"/>
      <c r="U31" s="75"/>
    </row>
    <row r="32" spans="1:21" x14ac:dyDescent="0.2">
      <c r="A32">
        <v>2019</v>
      </c>
      <c r="B32" t="s">
        <v>22</v>
      </c>
      <c r="C32" t="s">
        <v>34</v>
      </c>
      <c r="D32">
        <v>-4.7245720000000002</v>
      </c>
      <c r="E32">
        <v>-1.2515510000000001</v>
      </c>
      <c r="F32">
        <v>-1.262432</v>
      </c>
      <c r="H32">
        <v>8.5189409999999999</v>
      </c>
      <c r="I32" s="5"/>
      <c r="K32" s="4">
        <f>-2*LN(H32/L32) +2*M32</f>
        <v>5.9126405026537867</v>
      </c>
      <c r="L32">
        <v>3</v>
      </c>
      <c r="M32">
        <v>4</v>
      </c>
      <c r="N32">
        <f t="shared" ref="N32:N34" si="18">1/EXP(-0.5*K32)</f>
        <v>19.227090562011494</v>
      </c>
      <c r="O32">
        <f>N32/SUM(N$32:$N$34)</f>
        <v>0.42416131511615834</v>
      </c>
      <c r="P32" s="35"/>
      <c r="Q32" s="35"/>
      <c r="U32" s="75"/>
    </row>
    <row r="33" spans="1:21" x14ac:dyDescent="0.2">
      <c r="A33">
        <v>2019</v>
      </c>
      <c r="B33" t="s">
        <v>22</v>
      </c>
      <c r="C33" t="s">
        <v>33</v>
      </c>
      <c r="D33">
        <v>-5.7757050000000003</v>
      </c>
      <c r="E33">
        <v>4.9760739999999997</v>
      </c>
      <c r="F33">
        <v>-3.9144890000000001</v>
      </c>
      <c r="H33">
        <v>8.5880379999999992</v>
      </c>
      <c r="I33" s="5"/>
      <c r="K33" s="4">
        <f>-2*LN(H33/L33) +2*M33</f>
        <v>5.8964839677652066</v>
      </c>
      <c r="L33">
        <v>3</v>
      </c>
      <c r="M33">
        <v>4</v>
      </c>
      <c r="N33">
        <f t="shared" si="18"/>
        <v>19.07239466097294</v>
      </c>
      <c r="O33">
        <f>N33/SUM(N$32:$N$34)</f>
        <v>0.42074862942583163</v>
      </c>
      <c r="P33" s="35"/>
      <c r="Q33" s="35"/>
      <c r="U33" s="75"/>
    </row>
    <row r="34" spans="1:21" ht="17" thickBot="1" x14ac:dyDescent="0.25">
      <c r="A34" s="42">
        <v>2019</v>
      </c>
      <c r="B34" s="42" t="s">
        <v>22</v>
      </c>
      <c r="C34" s="42" t="s">
        <v>39</v>
      </c>
      <c r="D34" s="42">
        <v>-5.0125270000000004</v>
      </c>
      <c r="E34" s="42">
        <v>-3.771058</v>
      </c>
      <c r="F34" s="42">
        <v>4.1044780000000003</v>
      </c>
      <c r="G34" s="42"/>
      <c r="H34" s="42">
        <v>8.5711329999999997</v>
      </c>
      <c r="I34" s="5"/>
      <c r="K34" s="4">
        <f>-2*LN(H34/L34) +2*M34</f>
        <v>3.9004247188584391</v>
      </c>
      <c r="L34">
        <v>3</v>
      </c>
      <c r="M34">
        <v>3</v>
      </c>
      <c r="N34">
        <f t="shared" si="18"/>
        <v>7.03018034716799</v>
      </c>
      <c r="O34">
        <f>N34/SUM(N$32:$N$34)</f>
        <v>0.15509005545801011</v>
      </c>
      <c r="P34" s="35"/>
      <c r="Q34" s="35"/>
      <c r="U34" s="75"/>
    </row>
    <row r="35" spans="1:21" ht="17" thickTop="1" x14ac:dyDescent="0.2">
      <c r="A35">
        <v>2019</v>
      </c>
      <c r="B35" t="s">
        <v>22</v>
      </c>
      <c r="C35" t="s">
        <v>64</v>
      </c>
      <c r="D35">
        <v>-4.7146846</v>
      </c>
      <c r="E35">
        <v>2.4024055999999998</v>
      </c>
      <c r="F35">
        <v>-1.2573544000000001</v>
      </c>
      <c r="H35" s="2">
        <v>6.5280825E-18</v>
      </c>
      <c r="K35" s="4"/>
      <c r="P35" s="35"/>
      <c r="Q35" s="35"/>
      <c r="R35" s="34"/>
      <c r="S35" s="34"/>
      <c r="T35" s="34"/>
      <c r="U35" s="75"/>
    </row>
    <row r="36" spans="1:21" x14ac:dyDescent="0.2">
      <c r="K36" s="4"/>
      <c r="P36" s="35"/>
      <c r="Q36" s="35"/>
      <c r="R36" s="34"/>
      <c r="S36" s="34"/>
      <c r="T36" s="34"/>
      <c r="U36" s="75"/>
    </row>
    <row r="37" spans="1:21" x14ac:dyDescent="0.2">
      <c r="A37">
        <v>2019</v>
      </c>
      <c r="B37" t="s">
        <v>23</v>
      </c>
      <c r="C37" t="s">
        <v>34</v>
      </c>
      <c r="D37">
        <v>-4.9646889999999999</v>
      </c>
      <c r="E37">
        <v>-3.7985180000000001</v>
      </c>
      <c r="F37">
        <v>1.204291</v>
      </c>
      <c r="H37">
        <v>8.5183160000000004</v>
      </c>
      <c r="K37" s="4">
        <f>-2*LN(H37/L37) +2*M37</f>
        <v>5.9127872398897816</v>
      </c>
      <c r="L37">
        <v>3</v>
      </c>
      <c r="M37">
        <v>4</v>
      </c>
      <c r="N37">
        <f t="shared" ref="N37:N39" si="19">1/EXP(-0.5*K37)</f>
        <v>19.228501278824677</v>
      </c>
      <c r="O37">
        <f>N37/SUM(N$37:$N$39)</f>
        <v>0.42446012094664415</v>
      </c>
      <c r="P37" s="35"/>
      <c r="Q37" s="34"/>
      <c r="R37" s="34"/>
      <c r="S37" s="34"/>
      <c r="T37" s="75"/>
      <c r="U37" s="75"/>
    </row>
    <row r="38" spans="1:21" x14ac:dyDescent="0.2">
      <c r="A38">
        <v>2019</v>
      </c>
      <c r="B38" t="s">
        <v>23</v>
      </c>
      <c r="C38" t="s">
        <v>33</v>
      </c>
      <c r="D38">
        <v>-6.5049210000000004</v>
      </c>
      <c r="E38">
        <v>-7.6595969999999998</v>
      </c>
      <c r="F38">
        <v>3.639043</v>
      </c>
      <c r="H38">
        <v>8.6199919999999999</v>
      </c>
      <c r="K38" s="4">
        <f>-2*LN(H38/L38) +2*M38</f>
        <v>5.8890562641343696</v>
      </c>
      <c r="L38">
        <v>3</v>
      </c>
      <c r="M38">
        <v>4</v>
      </c>
      <c r="N38">
        <f t="shared" si="19"/>
        <v>19.001693980624662</v>
      </c>
      <c r="O38">
        <f>N38/SUM(N$37:$N$39)</f>
        <v>0.41945345652545091</v>
      </c>
      <c r="T38" s="75"/>
      <c r="U38" s="75"/>
    </row>
    <row r="39" spans="1:21" ht="17" thickBot="1" x14ac:dyDescent="0.25">
      <c r="A39" s="42">
        <v>2019</v>
      </c>
      <c r="B39" s="42" t="s">
        <v>23</v>
      </c>
      <c r="C39" s="42" t="s">
        <v>39</v>
      </c>
      <c r="D39" s="42">
        <v>-5.2681170000000002</v>
      </c>
      <c r="E39" s="42">
        <v>-1.693927</v>
      </c>
      <c r="F39" s="42">
        <v>-2.189276</v>
      </c>
      <c r="G39" s="42"/>
      <c r="H39" s="42">
        <v>8.5217939999999999</v>
      </c>
      <c r="K39" s="4">
        <f>-2*LN(H39/L39) +2*M39</f>
        <v>3.9119708132239217</v>
      </c>
      <c r="L39">
        <v>3</v>
      </c>
      <c r="M39">
        <v>3</v>
      </c>
      <c r="N39">
        <f t="shared" si="19"/>
        <v>7.0708832869655147</v>
      </c>
      <c r="O39">
        <f>N39/SUM(N$37:$N$39)</f>
        <v>0.15608642252790483</v>
      </c>
      <c r="T39" s="75"/>
      <c r="U39" s="75"/>
    </row>
    <row r="40" spans="1:21" ht="17" thickTop="1" x14ac:dyDescent="0.2">
      <c r="A40">
        <v>2019</v>
      </c>
      <c r="B40" t="s">
        <v>23</v>
      </c>
      <c r="C40" t="s">
        <v>64</v>
      </c>
      <c r="D40">
        <v>-5.2216646600000001</v>
      </c>
      <c r="E40">
        <v>-3.0822790499999999</v>
      </c>
      <c r="F40">
        <v>0.13905983999999999</v>
      </c>
      <c r="H40" s="2">
        <v>8.2348717000000001E-20</v>
      </c>
      <c r="K40" s="4"/>
      <c r="T40" s="75"/>
      <c r="U40" s="75"/>
    </row>
    <row r="41" spans="1:21" x14ac:dyDescent="0.2">
      <c r="K41" s="4"/>
      <c r="T41" s="75"/>
      <c r="U41" s="75"/>
    </row>
    <row r="42" spans="1:21" x14ac:dyDescent="0.2">
      <c r="A42">
        <v>2019</v>
      </c>
      <c r="B42" t="s">
        <v>32</v>
      </c>
      <c r="C42" t="s">
        <v>34</v>
      </c>
      <c r="D42">
        <v>-3.7915920000000001</v>
      </c>
      <c r="E42">
        <v>-2.2271040000000002</v>
      </c>
      <c r="F42">
        <v>3.8077770000000002</v>
      </c>
      <c r="H42">
        <v>8.5194480000000006</v>
      </c>
      <c r="K42" s="4">
        <f>-2*LN(H42/L42) +2*M42</f>
        <v>5.9125214773163197</v>
      </c>
      <c r="L42">
        <v>3</v>
      </c>
      <c r="M42">
        <v>4</v>
      </c>
      <c r="N42">
        <f>1/EXP(-0.5*K42)</f>
        <v>19.22594634058834</v>
      </c>
      <c r="O42">
        <f>N42/SUM(N$42:N$44)</f>
        <v>0.42523049504459537</v>
      </c>
      <c r="T42" s="79"/>
      <c r="U42" s="75"/>
    </row>
    <row r="43" spans="1:21" ht="17" thickBot="1" x14ac:dyDescent="0.25">
      <c r="A43">
        <v>2019</v>
      </c>
      <c r="B43" t="s">
        <v>32</v>
      </c>
      <c r="C43" t="s">
        <v>33</v>
      </c>
      <c r="D43">
        <v>-4.7593319999999997</v>
      </c>
      <c r="E43">
        <v>-3.2103630000000001</v>
      </c>
      <c r="F43">
        <v>-3.4053640000000001</v>
      </c>
      <c r="H43">
        <v>8.6324290000000001</v>
      </c>
      <c r="K43" s="4">
        <f>-2*LN(H43/L43) +2*M43</f>
        <v>5.8861727263040793</v>
      </c>
      <c r="L43">
        <v>3</v>
      </c>
      <c r="M43">
        <v>4</v>
      </c>
      <c r="N43">
        <f t="shared" ref="N43:N44" si="20">1/EXP(-0.5*K43)</f>
        <v>18.974317668808247</v>
      </c>
      <c r="O43">
        <f>N43/SUM(N$42:N$44)</f>
        <v>0.41966508969221628</v>
      </c>
      <c r="Q43" t="s">
        <v>0</v>
      </c>
      <c r="R43" t="s">
        <v>1</v>
      </c>
      <c r="S43" t="s">
        <v>47</v>
      </c>
      <c r="T43" s="75"/>
      <c r="U43" s="75"/>
    </row>
    <row r="44" spans="1:21" ht="17" thickBot="1" x14ac:dyDescent="0.25">
      <c r="A44" s="42">
        <v>2019</v>
      </c>
      <c r="B44" s="42" t="s">
        <v>32</v>
      </c>
      <c r="C44" s="42" t="s">
        <v>39</v>
      </c>
      <c r="D44" s="42">
        <v>-4.1437689999999998</v>
      </c>
      <c r="E44" s="42">
        <v>-2.1179760000000001</v>
      </c>
      <c r="F44" s="42">
        <v>2.3710599999999999</v>
      </c>
      <c r="G44" s="42"/>
      <c r="H44" s="42">
        <v>8.592454</v>
      </c>
      <c r="K44" s="4">
        <f>-2*LN(H44/L44) +2*M44</f>
        <v>3.8954558248931046</v>
      </c>
      <c r="L44">
        <v>3</v>
      </c>
      <c r="M44">
        <v>3</v>
      </c>
      <c r="N44">
        <f t="shared" si="20"/>
        <v>7.0127359156724021</v>
      </c>
      <c r="O44">
        <f>N44/SUM(N$42:N$44)</f>
        <v>0.1551044152631883</v>
      </c>
      <c r="Q44" s="80" t="s">
        <v>78</v>
      </c>
      <c r="R44" s="21"/>
      <c r="S44" s="81"/>
      <c r="T44" s="75"/>
      <c r="U44" s="75"/>
    </row>
    <row r="45" spans="1:21" ht="17" thickTop="1" x14ac:dyDescent="0.2">
      <c r="A45">
        <v>2019</v>
      </c>
      <c r="B45" t="s">
        <v>32</v>
      </c>
      <c r="C45" t="s">
        <v>64</v>
      </c>
      <c r="D45">
        <v>-4.2123294500000004</v>
      </c>
      <c r="E45">
        <v>-1.37788008</v>
      </c>
      <c r="F45">
        <v>-0.61671226000000001</v>
      </c>
      <c r="H45" s="2">
        <v>1.2146798E-19</v>
      </c>
      <c r="Q45" s="22">
        <f>$O22*D22+$O23*D23+$O24*D24</f>
        <v>-4.6711974990036449</v>
      </c>
      <c r="R45" s="82">
        <f>$O22*E22+$O23*E23+$O24*E24</f>
        <v>0.10182670156182938</v>
      </c>
      <c r="S45" s="83">
        <f>$O22*F22+$O23*F23+$O24*F24</f>
        <v>-1.9668664984395781</v>
      </c>
      <c r="T45" s="75"/>
      <c r="U45" s="75"/>
    </row>
    <row r="46" spans="1:21" x14ac:dyDescent="0.2">
      <c r="A46" s="9"/>
      <c r="D46" s="4"/>
      <c r="E46" s="4"/>
      <c r="F46" s="4"/>
      <c r="G46" s="4"/>
      <c r="Q46" s="22" t="s">
        <v>79</v>
      </c>
      <c r="R46" s="82"/>
      <c r="S46" s="83"/>
      <c r="T46" s="75"/>
      <c r="U46" s="75"/>
    </row>
    <row r="47" spans="1:21" ht="17" thickBot="1" x14ac:dyDescent="0.25">
      <c r="A47" s="9">
        <v>2019</v>
      </c>
      <c r="C47" t="s">
        <v>82</v>
      </c>
      <c r="G47" s="4"/>
      <c r="Q47" s="22">
        <f>$O27*D27+$O28*D28+$O29*D29</f>
        <v>-4.9073021000274526</v>
      </c>
      <c r="R47" s="82">
        <f>$O27*E27+$O28*E28+$O29*E29</f>
        <v>-0.8555654952129218</v>
      </c>
      <c r="S47" s="83">
        <f>$O27*F27+$O28*F28+$O29*F29</f>
        <v>-2.9945526972999352</v>
      </c>
      <c r="T47" s="79"/>
      <c r="U47" s="75"/>
    </row>
    <row r="48" spans="1:21" x14ac:dyDescent="0.2">
      <c r="A48" s="9">
        <v>2019</v>
      </c>
      <c r="C48" s="27" t="s">
        <v>21</v>
      </c>
      <c r="D48" s="28">
        <v>-4.6711974990036449</v>
      </c>
      <c r="E48" s="28">
        <v>0.10182670156182938</v>
      </c>
      <c r="F48" s="28">
        <v>-1.9668664984395781</v>
      </c>
      <c r="G48" s="18"/>
      <c r="H48" s="30">
        <f t="shared" ref="H48:J52" si="21">EXP(D48)</f>
        <v>9.3610529608393628E-3</v>
      </c>
      <c r="I48" s="30">
        <f t="shared" si="21"/>
        <v>1.1071915805295296</v>
      </c>
      <c r="J48" s="89">
        <f t="shared" si="21"/>
        <v>0.13989452985901521</v>
      </c>
      <c r="Q48" s="22" t="s">
        <v>44</v>
      </c>
      <c r="R48" s="82"/>
      <c r="S48" s="83"/>
      <c r="T48" s="75"/>
      <c r="U48" s="75"/>
    </row>
    <row r="49" spans="1:21" x14ac:dyDescent="0.2">
      <c r="A49" s="9">
        <v>2019</v>
      </c>
      <c r="C49" s="19" t="s">
        <v>22</v>
      </c>
      <c r="D49" s="90">
        <v>-5.2114937260136749</v>
      </c>
      <c r="E49" s="90">
        <v>0.97796320297119965</v>
      </c>
      <c r="F49" s="90">
        <v>-1.5459269783710337</v>
      </c>
      <c r="G49" s="91"/>
      <c r="H49" s="92">
        <f t="shared" si="21"/>
        <v>5.4535215336333686E-3</v>
      </c>
      <c r="I49" s="92">
        <f t="shared" si="21"/>
        <v>2.6590348084265658</v>
      </c>
      <c r="J49" s="93">
        <f t="shared" si="21"/>
        <v>0.2131142273519564</v>
      </c>
      <c r="Q49" s="22">
        <f>$O32*D32+$O33*D33+$O34*D34</f>
        <v>-5.2114937260136749</v>
      </c>
      <c r="R49" s="82">
        <f>$O32*E32+$O33*E33+$O34*E34</f>
        <v>0.97796320297119965</v>
      </c>
      <c r="S49" s="83">
        <f>$O32*F32+$O33*F33+$O34*F34</f>
        <v>-1.5459269783710337</v>
      </c>
      <c r="T49" s="75"/>
      <c r="U49" s="75"/>
    </row>
    <row r="50" spans="1:21" x14ac:dyDescent="0.2">
      <c r="A50" s="9">
        <v>2019</v>
      </c>
      <c r="C50" s="19" t="s">
        <v>23</v>
      </c>
      <c r="D50" s="94">
        <v>-5.6581056272659049</v>
      </c>
      <c r="E50" s="94">
        <v>-5.0895628523934056</v>
      </c>
      <c r="F50" s="94">
        <v>1.6958664095435001</v>
      </c>
      <c r="G50" s="75"/>
      <c r="H50" s="92">
        <f t="shared" si="21"/>
        <v>3.489120335981108E-3</v>
      </c>
      <c r="I50" s="92">
        <f t="shared" si="21"/>
        <v>6.1607124393024152E-3</v>
      </c>
      <c r="J50" s="93">
        <f t="shared" si="21"/>
        <v>5.4513670361522548</v>
      </c>
      <c r="Q50" s="22" t="s">
        <v>45</v>
      </c>
      <c r="R50" s="85"/>
      <c r="S50" s="86"/>
      <c r="T50" s="75"/>
      <c r="U50" s="75"/>
    </row>
    <row r="51" spans="1:21" x14ac:dyDescent="0.2">
      <c r="A51" s="9">
        <v>2019</v>
      </c>
      <c r="C51" s="19" t="s">
        <v>24</v>
      </c>
      <c r="D51" s="90">
        <v>-4.2523429015528889</v>
      </c>
      <c r="E51" s="90">
        <v>-2.6228172417968376</v>
      </c>
      <c r="F51" s="90">
        <v>0.55783238508871524</v>
      </c>
      <c r="G51" s="75"/>
      <c r="H51" s="92">
        <f t="shared" si="21"/>
        <v>1.423085333219506E-2</v>
      </c>
      <c r="I51" s="92">
        <f t="shared" si="21"/>
        <v>7.2598048200977094E-2</v>
      </c>
      <c r="J51" s="93">
        <f t="shared" si="21"/>
        <v>1.7468818263246191</v>
      </c>
      <c r="Q51" s="22">
        <f>$O37*D37+ $O38*D38+$O39*D39</f>
        <v>-5.6581056272659049</v>
      </c>
      <c r="R51" s="82">
        <f t="shared" ref="R51:S51" si="22">$O37*E37+ $O38*E38+$O39*E39</f>
        <v>-5.0895628523934056</v>
      </c>
      <c r="S51" s="83">
        <f t="shared" si="22"/>
        <v>1.6958664095435001</v>
      </c>
      <c r="T51" s="75"/>
      <c r="U51" s="75"/>
    </row>
    <row r="52" spans="1:21" x14ac:dyDescent="0.2">
      <c r="A52" s="9">
        <v>2019</v>
      </c>
      <c r="C52" s="19" t="s">
        <v>25</v>
      </c>
      <c r="D52" s="90">
        <v>-4.9073021000274526</v>
      </c>
      <c r="E52" s="90">
        <v>-0.8555654952129218</v>
      </c>
      <c r="F52" s="90">
        <v>-2.9945526972999352</v>
      </c>
      <c r="G52" s="75"/>
      <c r="H52" s="92">
        <f t="shared" si="21"/>
        <v>7.3924054225138272E-3</v>
      </c>
      <c r="I52" s="92">
        <f t="shared" si="21"/>
        <v>0.42504276346032271</v>
      </c>
      <c r="J52" s="93">
        <f t="shared" si="21"/>
        <v>5.0059013611387489E-2</v>
      </c>
      <c r="Q52" s="22" t="s">
        <v>46</v>
      </c>
      <c r="R52" s="85"/>
      <c r="S52" s="86"/>
      <c r="T52" s="75"/>
      <c r="U52" s="75"/>
    </row>
    <row r="53" spans="1:21" ht="17" thickBot="1" x14ac:dyDescent="0.25">
      <c r="A53" s="9">
        <v>2019</v>
      </c>
      <c r="C53" s="19"/>
      <c r="D53" s="95"/>
      <c r="E53" s="95"/>
      <c r="F53" s="95"/>
      <c r="G53" s="75"/>
      <c r="H53" s="96"/>
      <c r="I53" s="96"/>
      <c r="J53" s="97"/>
      <c r="Q53" s="87">
        <f>$O42*D42+$O43*D43+$O44*D44</f>
        <v>-4.2523429015528889</v>
      </c>
      <c r="R53" s="23">
        <f>$O42*E42+$O43*E43+$O44*E44</f>
        <v>-2.6228172417968376</v>
      </c>
      <c r="S53" s="88">
        <f>$O42*F42+$O43*F43+$O44*F44</f>
        <v>0.55783238508871524</v>
      </c>
      <c r="T53" s="79"/>
      <c r="U53" s="75"/>
    </row>
    <row r="54" spans="1:21" x14ac:dyDescent="0.2">
      <c r="A54" s="9">
        <v>2019</v>
      </c>
      <c r="C54" s="19" t="s">
        <v>4</v>
      </c>
      <c r="D54" s="90">
        <f>AVERAGE(D48:D52)</f>
        <v>-4.9400883707727132</v>
      </c>
      <c r="E54" s="90">
        <f t="shared" ref="E54:F54" si="23">AVERAGE(E48:E52)</f>
        <v>-1.4976311369740274</v>
      </c>
      <c r="F54" s="90">
        <f t="shared" si="23"/>
        <v>-0.85072947589566628</v>
      </c>
      <c r="G54" s="75" t="s">
        <v>40</v>
      </c>
      <c r="H54" s="92">
        <f>AVERAGE(H48:H52)</f>
        <v>7.9853907170325446E-3</v>
      </c>
      <c r="I54" s="92">
        <f t="shared" ref="I54:J54" si="24">AVERAGE(I48:I52)</f>
        <v>0.85400558261133952</v>
      </c>
      <c r="J54" s="93">
        <f t="shared" si="24"/>
        <v>1.5202633266598466</v>
      </c>
      <c r="T54" s="75"/>
      <c r="U54" s="75"/>
    </row>
    <row r="55" spans="1:21" x14ac:dyDescent="0.2">
      <c r="A55" s="9">
        <v>2019</v>
      </c>
      <c r="C55" s="19" t="s">
        <v>5</v>
      </c>
      <c r="D55" s="90">
        <f>STDEV(D48:D52)</f>
        <v>0.53281814870976141</v>
      </c>
      <c r="E55" s="90">
        <f t="shared" ref="E55:F55" si="25">STDEV(E48:E52)</f>
        <v>2.4117990287477657</v>
      </c>
      <c r="F55" s="90">
        <f t="shared" si="25"/>
        <v>1.9231638350078777</v>
      </c>
      <c r="G55" s="75" t="s">
        <v>41</v>
      </c>
      <c r="H55" s="92">
        <f>STDEV(H48:H52)</f>
        <v>4.1193655563481662E-3</v>
      </c>
      <c r="I55" s="92">
        <f t="shared" ref="I55:J55" si="26">STDEV(I48:I52)</f>
        <v>1.0995091421303933</v>
      </c>
      <c r="J55" s="93">
        <f t="shared" si="26"/>
        <v>2.3065390645014219</v>
      </c>
      <c r="T55" s="75"/>
      <c r="U55" s="75"/>
    </row>
    <row r="56" spans="1:21" ht="17" thickBot="1" x14ac:dyDescent="0.25">
      <c r="A56" s="75">
        <v>2019</v>
      </c>
      <c r="B56" s="75"/>
      <c r="C56" s="20" t="s">
        <v>26</v>
      </c>
      <c r="D56" s="17">
        <f>SQRT(EXP(D55^2)-1)</f>
        <v>0.57296918867598146</v>
      </c>
      <c r="E56" s="17">
        <f t="shared" ref="E56:F56" si="27">SQRT(EXP(E55^2)-1)</f>
        <v>18.299915841013568</v>
      </c>
      <c r="F56" s="17">
        <f t="shared" si="27"/>
        <v>6.2760710060244724</v>
      </c>
      <c r="G56" s="13" t="s">
        <v>26</v>
      </c>
      <c r="H56" s="33">
        <f>H55/H54</f>
        <v>0.51586274264097198</v>
      </c>
      <c r="I56" s="33">
        <f t="shared" ref="I56:J56" si="28">I55/I54</f>
        <v>1.2874730148348259</v>
      </c>
      <c r="J56" s="98">
        <f t="shared" si="28"/>
        <v>1.517197069779413</v>
      </c>
      <c r="L56" s="75"/>
      <c r="M56" s="75"/>
      <c r="N56" s="75"/>
      <c r="O56" s="75"/>
      <c r="P56" s="75"/>
      <c r="Q56" s="75"/>
      <c r="R56" s="75"/>
      <c r="S56" s="75"/>
      <c r="T56" s="75"/>
      <c r="U56" s="75"/>
    </row>
    <row r="57" spans="1:21" x14ac:dyDescent="0.2">
      <c r="L57" s="75"/>
      <c r="M57" s="75"/>
      <c r="N57" s="75"/>
      <c r="O57" s="75"/>
      <c r="P57" s="75"/>
      <c r="Q57" s="75"/>
      <c r="R57" s="75"/>
      <c r="S57" s="75"/>
      <c r="T57" s="75"/>
      <c r="U57" s="75"/>
    </row>
    <row r="58" spans="1:21" ht="17" thickBot="1" x14ac:dyDescent="0.25">
      <c r="C58" t="s">
        <v>83</v>
      </c>
      <c r="G58" s="4"/>
      <c r="N58" t="s">
        <v>67</v>
      </c>
      <c r="O58" t="s">
        <v>68</v>
      </c>
      <c r="P58" t="s">
        <v>72</v>
      </c>
      <c r="Q58" t="s">
        <v>73</v>
      </c>
    </row>
    <row r="59" spans="1:21" x14ac:dyDescent="0.2">
      <c r="C59" s="27" t="s">
        <v>21</v>
      </c>
      <c r="D59" s="28">
        <v>-4.8143136799999997</v>
      </c>
      <c r="E59" s="28">
        <v>0.42962556000000002</v>
      </c>
      <c r="F59" s="28">
        <v>-1.5431788200000001</v>
      </c>
      <c r="G59" s="101">
        <f>H25</f>
        <v>1.1063202000000001E-19</v>
      </c>
      <c r="H59" s="30">
        <f t="shared" ref="H59:J63" si="29">EXP(D59)</f>
        <v>8.1127881363893574E-3</v>
      </c>
      <c r="I59" s="30">
        <f t="shared" si="29"/>
        <v>1.5366820205935512</v>
      </c>
      <c r="J59" s="89">
        <f t="shared" si="29"/>
        <v>0.21370070449676964</v>
      </c>
      <c r="N59" s="24">
        <v>58.253999999999998</v>
      </c>
      <c r="O59" s="55">
        <v>1688.787</v>
      </c>
      <c r="P59">
        <v>4.5499999999999999E-2</v>
      </c>
      <c r="Q59" s="38">
        <f>(O59/701.7-P59*24)*723.7</f>
        <v>951.4541758871311</v>
      </c>
    </row>
    <row r="60" spans="1:21" x14ac:dyDescent="0.2">
      <c r="C60" s="19" t="s">
        <v>22</v>
      </c>
      <c r="D60" s="90">
        <v>-4.7146846</v>
      </c>
      <c r="E60" s="90">
        <v>2.4024055999999998</v>
      </c>
      <c r="F60" s="90">
        <v>-1.2573544000000001</v>
      </c>
      <c r="G60" s="102">
        <f>H35</f>
        <v>6.5280825E-18</v>
      </c>
      <c r="H60" s="92">
        <f t="shared" si="29"/>
        <v>8.9626924543342538E-3</v>
      </c>
      <c r="I60" s="92">
        <f t="shared" si="29"/>
        <v>11.049725654406165</v>
      </c>
      <c r="J60" s="93">
        <f t="shared" si="29"/>
        <v>0.28440545514380527</v>
      </c>
      <c r="N60" s="25">
        <v>57.033000000000001</v>
      </c>
      <c r="O60" s="56">
        <v>1780.0039999999999</v>
      </c>
      <c r="P60">
        <v>6.8099999999999994E-2</v>
      </c>
      <c r="Q60" s="39">
        <f t="shared" ref="Q60:Q63" si="30">(O60/701.7-P60*24)*723.7</f>
        <v>652.99617047741185</v>
      </c>
    </row>
    <row r="61" spans="1:21" x14ac:dyDescent="0.2">
      <c r="C61" s="19" t="s">
        <v>23</v>
      </c>
      <c r="D61" s="94">
        <v>-5.2216646600000001</v>
      </c>
      <c r="E61" s="94">
        <v>-3.0822790499999999</v>
      </c>
      <c r="F61" s="94">
        <v>0.13905983999999999</v>
      </c>
      <c r="G61" s="100">
        <f>H40</f>
        <v>8.2348717000000001E-20</v>
      </c>
      <c r="H61" s="92">
        <f t="shared" si="29"/>
        <v>5.3983352498875141E-3</v>
      </c>
      <c r="I61" s="92">
        <f t="shared" si="29"/>
        <v>4.5854632472328606E-2</v>
      </c>
      <c r="J61" s="93">
        <f t="shared" si="29"/>
        <v>1.1491928656471968</v>
      </c>
      <c r="N61" s="25">
        <v>58.838999999999999</v>
      </c>
      <c r="O61" s="56">
        <v>1616.4069999999999</v>
      </c>
      <c r="P61">
        <v>5.9799999999999999E-2</v>
      </c>
      <c r="Q61" s="39">
        <f t="shared" si="30"/>
        <v>628.43104701724383</v>
      </c>
    </row>
    <row r="62" spans="1:21" x14ac:dyDescent="0.2">
      <c r="C62" s="19" t="s">
        <v>24</v>
      </c>
      <c r="D62" s="90">
        <v>-4.2123294500000004</v>
      </c>
      <c r="E62" s="90">
        <v>-1.37788008</v>
      </c>
      <c r="F62" s="90">
        <v>-0.61671226000000001</v>
      </c>
      <c r="G62" s="100">
        <f>H45</f>
        <v>1.2146798E-19</v>
      </c>
      <c r="H62" s="92">
        <f t="shared" si="29"/>
        <v>1.4811824714803742E-2</v>
      </c>
      <c r="I62" s="92">
        <f t="shared" si="29"/>
        <v>0.25211244517029519</v>
      </c>
      <c r="J62" s="93">
        <f t="shared" si="29"/>
        <v>0.53971596961252843</v>
      </c>
      <c r="N62" s="25">
        <v>56.58</v>
      </c>
      <c r="O62" s="56">
        <v>2630.759</v>
      </c>
      <c r="P62">
        <v>7.6799999999999993E-2</v>
      </c>
      <c r="Q62" s="39">
        <f t="shared" si="30"/>
        <v>1379.3158469032348</v>
      </c>
    </row>
    <row r="63" spans="1:21" ht="17" thickBot="1" x14ac:dyDescent="0.25">
      <c r="C63" s="19" t="s">
        <v>25</v>
      </c>
      <c r="D63" s="90">
        <v>-5.2260238000000001</v>
      </c>
      <c r="E63" s="90">
        <v>-0.70514555000000001</v>
      </c>
      <c r="F63" s="90">
        <v>-2.6534580499999998</v>
      </c>
      <c r="G63" s="100">
        <f>H30</f>
        <v>1.8824393E-18</v>
      </c>
      <c r="H63" s="92">
        <f t="shared" si="29"/>
        <v>5.3748543661781912E-3</v>
      </c>
      <c r="I63" s="92">
        <f t="shared" si="29"/>
        <v>0.49403666198670104</v>
      </c>
      <c r="J63" s="93">
        <f t="shared" si="29"/>
        <v>7.0407319574083249E-2</v>
      </c>
      <c r="N63" s="26">
        <v>55.183</v>
      </c>
      <c r="O63" s="57">
        <v>2122.2339999999999</v>
      </c>
      <c r="P63">
        <v>7.9500000000000001E-2</v>
      </c>
      <c r="Q63" s="40">
        <f t="shared" si="30"/>
        <v>807.95159253242127</v>
      </c>
    </row>
    <row r="64" spans="1:21" x14ac:dyDescent="0.2">
      <c r="C64" s="19"/>
      <c r="D64" s="95"/>
      <c r="E64" s="95"/>
      <c r="F64" s="95"/>
      <c r="G64" s="100"/>
      <c r="H64" s="96"/>
      <c r="I64" s="96"/>
      <c r="J64" s="97"/>
      <c r="M64" t="s">
        <v>40</v>
      </c>
      <c r="N64" s="59">
        <f>AVERAGE(N59:N63)</f>
        <v>57.177800000000005</v>
      </c>
      <c r="O64" s="59">
        <f>AVERAGE(O59:O63)</f>
        <v>1967.6382000000001</v>
      </c>
      <c r="Q64" s="59">
        <f>AVERAGE(Q59:Q63)</f>
        <v>884.02976656348858</v>
      </c>
    </row>
    <row r="65" spans="3:17" x14ac:dyDescent="0.2">
      <c r="C65" s="19" t="s">
        <v>4</v>
      </c>
      <c r="D65" s="90">
        <f>AVERAGE(D59:D63)</f>
        <v>-4.8378032380000002</v>
      </c>
      <c r="E65" s="90">
        <f t="shared" ref="E65:F65" si="31">AVERAGE(E59:E63)</f>
        <v>-0.46665470400000003</v>
      </c>
      <c r="F65" s="90">
        <f t="shared" si="31"/>
        <v>-1.1863287379999998</v>
      </c>
      <c r="G65" s="100">
        <f>GEOMEAN(G59:G63)</f>
        <v>4.2335161494311765E-19</v>
      </c>
      <c r="H65" s="92">
        <f>AVERAGE(H59:H63)</f>
        <v>8.5320989843186111E-3</v>
      </c>
      <c r="I65" s="92">
        <f t="shared" ref="I65:J65" si="32">AVERAGE(I59:I63)</f>
        <v>2.6756822829258082</v>
      </c>
      <c r="J65" s="93">
        <f t="shared" si="32"/>
        <v>0.4514844628948767</v>
      </c>
      <c r="M65" t="s">
        <v>41</v>
      </c>
      <c r="N65" s="59">
        <f>STDEV(N59:N63)</f>
        <v>1.4383454731044272</v>
      </c>
      <c r="O65" s="59">
        <f>STDEV(O59:O63)</f>
        <v>418.3171635777079</v>
      </c>
      <c r="Q65" s="59">
        <f>STDEV(Q59:Q63)</f>
        <v>305.92052434782693</v>
      </c>
    </row>
    <row r="66" spans="3:17" x14ac:dyDescent="0.2">
      <c r="C66" s="19" t="s">
        <v>5</v>
      </c>
      <c r="D66" s="90">
        <f>STDEV(D59:D63)</f>
        <v>0.41981907230750515</v>
      </c>
      <c r="E66" s="90">
        <f t="shared" ref="E66:F66" si="33">STDEV(E59:E63)</f>
        <v>2.0471642355038684</v>
      </c>
      <c r="F66" s="90">
        <f t="shared" si="33"/>
        <v>1.044745526254782</v>
      </c>
      <c r="G66" s="75" t="s">
        <v>41</v>
      </c>
      <c r="H66" s="92">
        <f>STDEV(H59:H63)</f>
        <v>3.859561383620569E-3</v>
      </c>
      <c r="I66" s="92">
        <f t="shared" ref="I66:J66" si="34">STDEV(I59:I63)</f>
        <v>4.7162269302366537</v>
      </c>
      <c r="J66" s="93">
        <f t="shared" si="34"/>
        <v>0.42551677810616617</v>
      </c>
      <c r="M66" t="s">
        <v>69</v>
      </c>
      <c r="N66" s="58">
        <f>N65/N64</f>
        <v>2.5155663091347116E-2</v>
      </c>
      <c r="O66" s="58">
        <f>O65/O64</f>
        <v>0.21259861877946254</v>
      </c>
      <c r="Q66" s="58">
        <f>Q65/Q64</f>
        <v>0.34605228909546742</v>
      </c>
    </row>
    <row r="67" spans="3:17" ht="17" thickBot="1" x14ac:dyDescent="0.25">
      <c r="C67" s="20" t="s">
        <v>26</v>
      </c>
      <c r="D67" s="17">
        <f>SQRT(EXP(D66^2)-1)</f>
        <v>0.43901467371981889</v>
      </c>
      <c r="E67" s="17">
        <f t="shared" ref="E67:F67" si="35">SQRT(EXP(E66^2)-1)</f>
        <v>8.067280184314324</v>
      </c>
      <c r="F67" s="17">
        <f t="shared" si="35"/>
        <v>1.4066693355673618</v>
      </c>
      <c r="G67" s="13" t="s">
        <v>26</v>
      </c>
      <c r="H67" s="33">
        <f>H66/H65</f>
        <v>0.45235778332086479</v>
      </c>
      <c r="I67" s="33">
        <f t="shared" ref="I67:J67" si="36">I66/I65</f>
        <v>1.7626259142694432</v>
      </c>
      <c r="J67" s="98">
        <f t="shared" si="36"/>
        <v>0.94248376871662842</v>
      </c>
    </row>
    <row r="69" spans="3:17" x14ac:dyDescent="0.2">
      <c r="M69" s="75"/>
      <c r="N69" s="75"/>
      <c r="O69" s="75"/>
      <c r="P69" s="75"/>
    </row>
    <row r="70" spans="3:17" x14ac:dyDescent="0.2">
      <c r="M70" s="75"/>
      <c r="N70" s="75"/>
      <c r="O70" s="75"/>
      <c r="P70" s="75"/>
    </row>
    <row r="71" spans="3:17" x14ac:dyDescent="0.2">
      <c r="M71" s="75"/>
      <c r="N71" s="75"/>
      <c r="O71" s="75"/>
      <c r="P71" s="75"/>
    </row>
    <row r="72" spans="3:17" x14ac:dyDescent="0.2">
      <c r="M72" s="75"/>
      <c r="N72" s="75"/>
      <c r="O72" s="75"/>
      <c r="P72" s="75"/>
    </row>
    <row r="73" spans="3:17" x14ac:dyDescent="0.2">
      <c r="M73" s="75"/>
      <c r="N73" s="75"/>
      <c r="O73" s="75"/>
      <c r="P73" s="75"/>
    </row>
    <row r="74" spans="3:17" x14ac:dyDescent="0.2">
      <c r="M74" s="75"/>
      <c r="N74" s="75"/>
      <c r="O74" s="75"/>
      <c r="P74" s="75"/>
    </row>
    <row r="75" spans="3:17" x14ac:dyDescent="0.2">
      <c r="M75" s="75"/>
      <c r="N75" s="75"/>
      <c r="O75" s="75"/>
      <c r="P75" s="75"/>
    </row>
    <row r="76" spans="3:17" x14ac:dyDescent="0.2">
      <c r="M76" s="75"/>
      <c r="N76" s="75"/>
      <c r="O76" s="75"/>
      <c r="P76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indiv-fit-P204mod1pref-sid2000</vt:lpstr>
      <vt:lpstr>indiv-fit-P204mod1pref-sid2002</vt:lpstr>
      <vt:lpstr>Indiv-fit-P204mod1pref-sid2003</vt:lpstr>
      <vt:lpstr>Indiv-fit-P204mod1pref-sid2006</vt:lpstr>
      <vt:lpstr>Indiv-fit-P204mod1pref-sid2008</vt:lpstr>
      <vt:lpstr>Indiv-fit-P204mod1pref-sid2010</vt:lpstr>
      <vt:lpstr>Indiv-fit-P204mod1pref-sid2012</vt:lpstr>
      <vt:lpstr>indiv-fit-P204-mod1pref-sid2013</vt:lpstr>
      <vt:lpstr>Indiv-fit-P204mod1pref-sid2019</vt:lpstr>
      <vt:lpstr>indiv-fit-P204mod1pref-sid2023</vt:lpstr>
      <vt:lpstr>indiv-fit-P204mod1p-sid2025</vt:lpstr>
      <vt:lpstr>Indiv-fit-P204mod1p-sid2030</vt:lpstr>
      <vt:lpstr>Indiv-fit-P204mod1p-sid2032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W. Simon</cp:lastModifiedBy>
  <dcterms:created xsi:type="dcterms:W3CDTF">2022-08-27T19:02:59Z</dcterms:created>
  <dcterms:modified xsi:type="dcterms:W3CDTF">2023-08-08T15:34:38Z</dcterms:modified>
</cp:coreProperties>
</file>