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a3ef276a767935/Documents/"/>
    </mc:Choice>
  </mc:AlternateContent>
  <xr:revisionPtr revIDLastSave="1" documentId="8_{91AFE48C-0CC6-4577-81E8-069E14BA750C}" xr6:coauthVersionLast="47" xr6:coauthVersionMax="47" xr10:uidLastSave="{70D44FB4-3570-49D7-908D-C9EA7C861DFD}"/>
  <bookViews>
    <workbookView xWindow="-120" yWindow="-120" windowWidth="38640" windowHeight="21240" xr2:uid="{EFB68B1E-D6F8-4633-A23C-F6E4F955798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H9" i="1"/>
  <c r="H6" i="1"/>
  <c r="H19" i="1"/>
  <c r="H16" i="1"/>
  <c r="H13" i="1"/>
  <c r="H10" i="1"/>
  <c r="H7" i="1"/>
  <c r="H4" i="1"/>
  <c r="N18" i="1"/>
  <c r="N6" i="1"/>
  <c r="N3" i="1"/>
  <c r="H12" i="1"/>
  <c r="D6" i="1"/>
  <c r="I12" i="1"/>
  <c r="I9" i="1"/>
  <c r="I3" i="1"/>
  <c r="H18" i="1"/>
  <c r="H3" i="1"/>
  <c r="O3" i="1"/>
  <c r="I18" i="1"/>
  <c r="I15" i="1"/>
  <c r="I6" i="1"/>
  <c r="O18" i="1"/>
  <c r="O15" i="1"/>
  <c r="O12" i="1"/>
  <c r="O9" i="1"/>
  <c r="O6" i="1"/>
  <c r="N15" i="1"/>
  <c r="N12" i="1"/>
  <c r="N9" i="1"/>
  <c r="K6" i="1"/>
  <c r="K5" i="1"/>
  <c r="K3" i="1"/>
  <c r="K2" i="1"/>
  <c r="H15" i="1"/>
  <c r="G6" i="1"/>
  <c r="G9" i="1"/>
  <c r="G12" i="1"/>
  <c r="G15" i="1"/>
  <c r="G18" i="1"/>
  <c r="G3" i="1"/>
  <c r="F6" i="1"/>
  <c r="F9" i="1"/>
  <c r="F12" i="1"/>
  <c r="F15" i="1"/>
  <c r="F18" i="1"/>
  <c r="F3" i="1"/>
  <c r="E6" i="1"/>
  <c r="E9" i="1"/>
  <c r="E12" i="1"/>
  <c r="E15" i="1"/>
  <c r="E18" i="1"/>
  <c r="E3" i="1"/>
  <c r="D9" i="1"/>
  <c r="D12" i="1"/>
  <c r="D15" i="1"/>
  <c r="D18" i="1"/>
  <c r="C18" i="1"/>
  <c r="C15" i="1"/>
  <c r="C12" i="1"/>
  <c r="C9" i="1"/>
  <c r="C6" i="1"/>
  <c r="C3" i="1"/>
</calcChain>
</file>

<file path=xl/sharedStrings.xml><?xml version="1.0" encoding="utf-8"?>
<sst xmlns="http://schemas.openxmlformats.org/spreadsheetml/2006/main" count="16" uniqueCount="16">
  <si>
    <t>volumski pretok</t>
  </si>
  <si>
    <t>povprečen čas</t>
  </si>
  <si>
    <t>napaka</t>
  </si>
  <si>
    <t>rel napaka</t>
  </si>
  <si>
    <t>lega</t>
  </si>
  <si>
    <t>napaka časa</t>
  </si>
  <si>
    <t>rel napaka časa</t>
  </si>
  <si>
    <t>celotna rel napaka</t>
  </si>
  <si>
    <t>celotna abs napaka</t>
  </si>
  <si>
    <t>S1</t>
  </si>
  <si>
    <t>S2</t>
  </si>
  <si>
    <t>k</t>
  </si>
  <si>
    <t>K</t>
  </si>
  <si>
    <t>razlika višine</t>
  </si>
  <si>
    <t>Pretok</t>
  </si>
  <si>
    <t>kvadrat pretoka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</si>
</sst>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00"/>
    <numFmt numFmtId="168" formatCode="0.00000"/>
    <numFmt numFmtId="169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6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9" fontId="0" fillId="5" borderId="0" xfId="0" applyNumberFormat="1" applyFill="1" applyAlignment="1">
      <alignment horizontal="center"/>
    </xf>
    <xf numFmtId="168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5665-09CB-4111-B53F-4BF2355AEC20}">
  <dimension ref="A1:P19"/>
  <sheetViews>
    <sheetView tabSelected="1" workbookViewId="0">
      <selection activeCell="D3" sqref="D3"/>
    </sheetView>
  </sheetViews>
  <sheetFormatPr defaultRowHeight="15" x14ac:dyDescent="0.25"/>
  <cols>
    <col min="3" max="3" width="18" customWidth="1"/>
    <col min="4" max="4" width="18.85546875" customWidth="1"/>
    <col min="5" max="5" width="12.7109375" customWidth="1"/>
    <col min="6" max="6" width="16" customWidth="1"/>
    <col min="7" max="7" width="17.7109375" customWidth="1"/>
    <col min="8" max="8" width="18.7109375" customWidth="1"/>
    <col min="9" max="9" width="17" customWidth="1"/>
    <col min="11" max="11" width="12" bestFit="1" customWidth="1"/>
    <col min="13" max="13" width="14.28515625" customWidth="1"/>
    <col min="14" max="14" width="15" customWidth="1"/>
    <col min="15" max="15" width="12.140625" customWidth="1"/>
  </cols>
  <sheetData>
    <row r="1" spans="1:16" x14ac:dyDescent="0.25">
      <c r="A1" s="9" t="s">
        <v>4</v>
      </c>
      <c r="B1" s="9"/>
      <c r="C1" s="9" t="s">
        <v>1</v>
      </c>
      <c r="D1" s="9" t="s">
        <v>0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15</v>
      </c>
      <c r="M1" s="1" t="s">
        <v>13</v>
      </c>
      <c r="N1" s="1" t="s">
        <v>14</v>
      </c>
      <c r="O1" s="1" t="s">
        <v>3</v>
      </c>
      <c r="P1" s="1" t="s">
        <v>2</v>
      </c>
    </row>
    <row r="2" spans="1:16" x14ac:dyDescent="0.25">
      <c r="A2" s="5">
        <v>1</v>
      </c>
      <c r="B2" s="6">
        <v>15.64</v>
      </c>
      <c r="C2" s="1"/>
      <c r="D2" s="1"/>
      <c r="E2" s="1"/>
      <c r="F2" s="1"/>
      <c r="G2" s="1"/>
      <c r="H2" s="1"/>
      <c r="J2" s="1" t="s">
        <v>9</v>
      </c>
      <c r="K2" s="13">
        <f>3.14159*(0.0128/2)^2</f>
        <v>1.2867952640000001E-4</v>
      </c>
      <c r="M2" s="1"/>
      <c r="N2" s="1"/>
      <c r="O2" s="1"/>
    </row>
    <row r="3" spans="1:16" x14ac:dyDescent="0.25">
      <c r="A3" s="5"/>
      <c r="B3" s="6">
        <v>15.17</v>
      </c>
      <c r="C3" s="7">
        <f>AVERAGE(B2:B4)</f>
        <v>15.366666666666667</v>
      </c>
      <c r="D3" s="10">
        <f>1/C3</f>
        <v>6.5075921908893705E-2</v>
      </c>
      <c r="E3" s="7">
        <f>MAX(ABS(B2-C3),ABS(B3-C3),ABS(B4-C3))</f>
        <v>0.27333333333333343</v>
      </c>
      <c r="F3" s="10">
        <f>E3/C3</f>
        <v>1.7787418655097618E-2</v>
      </c>
      <c r="G3" s="8">
        <f>F3+0.01</f>
        <v>2.7787418655097616E-2</v>
      </c>
      <c r="H3" s="11">
        <f>D3*G3</f>
        <v>1.8082918864488686E-3</v>
      </c>
      <c r="I3" s="3">
        <f>D3^2</f>
        <v>4.234875612292432E-3</v>
      </c>
      <c r="J3" s="1" t="s">
        <v>10</v>
      </c>
      <c r="K3" s="13">
        <f>3.14159*(0.006/2)^2</f>
        <v>2.8274309999999999E-5</v>
      </c>
      <c r="M3" s="12">
        <v>3.6999999999999998E-2</v>
      </c>
      <c r="N3" s="8">
        <f>$K$6*SQRT(M3)*1000</f>
        <v>8.7520997480604629E-2</v>
      </c>
      <c r="O3" s="8">
        <f>0.0005/M3</f>
        <v>1.3513513513513514E-2</v>
      </c>
    </row>
    <row r="4" spans="1:16" x14ac:dyDescent="0.25">
      <c r="A4" s="5"/>
      <c r="B4" s="6">
        <v>15.29</v>
      </c>
      <c r="C4" s="1"/>
      <c r="D4" s="3"/>
      <c r="E4" s="2"/>
      <c r="F4" s="3"/>
      <c r="G4" s="1"/>
      <c r="H4" s="4">
        <f>2*G3*D3</f>
        <v>3.6165837728977372E-3</v>
      </c>
      <c r="J4" s="1"/>
      <c r="K4" s="1"/>
      <c r="M4" s="1"/>
      <c r="N4" s="3"/>
      <c r="O4" s="3"/>
    </row>
    <row r="5" spans="1:16" x14ac:dyDescent="0.25">
      <c r="A5" s="5">
        <v>2</v>
      </c>
      <c r="B5" s="6">
        <v>16.8</v>
      </c>
      <c r="C5" s="2"/>
      <c r="D5" s="3"/>
      <c r="E5" s="2"/>
      <c r="F5" s="3"/>
      <c r="G5" s="1"/>
      <c r="H5" s="4"/>
      <c r="J5" s="1" t="s">
        <v>11</v>
      </c>
      <c r="K5" s="1">
        <f>(1/2)*1000*(1/(K3^2)-1/K2^2)</f>
        <v>595244344965.8512</v>
      </c>
      <c r="M5" s="1"/>
      <c r="N5" s="3"/>
      <c r="O5" s="3"/>
    </row>
    <row r="6" spans="1:16" x14ac:dyDescent="0.25">
      <c r="A6" s="5"/>
      <c r="B6" s="6">
        <v>16.77</v>
      </c>
      <c r="C6" s="7">
        <f>AVERAGE(B5:B7)</f>
        <v>16.776666666666667</v>
      </c>
      <c r="D6" s="10">
        <f>1/C6</f>
        <v>5.9606596463341939E-2</v>
      </c>
      <c r="E6" s="7">
        <f t="shared" ref="E4:E18" si="0">MAX(ABS(B5-C6),ABS(B6-C6),ABS(B7-C6))</f>
        <v>2.3333333333333428E-2</v>
      </c>
      <c r="F6" s="10">
        <f t="shared" ref="F4:F18" si="1">E6/C6</f>
        <v>1.3908205841446509E-3</v>
      </c>
      <c r="G6" s="8">
        <f>F6+0.01</f>
        <v>1.139082058414465E-2</v>
      </c>
      <c r="H6" s="11">
        <f>D6*G6</f>
        <v>6.7896804594543903E-4</v>
      </c>
      <c r="I6" s="3">
        <f>D6^2</f>
        <v>3.5529463419436877E-3</v>
      </c>
      <c r="J6" s="1" t="s">
        <v>12</v>
      </c>
      <c r="K6" s="1">
        <f>4.55*10^(-4)</f>
        <v>4.55E-4</v>
      </c>
      <c r="M6" s="12">
        <v>3.1E-2</v>
      </c>
      <c r="N6" s="8">
        <f>$K$6*SQRT(M6)*1000</f>
        <v>8.0111016720548475E-2</v>
      </c>
      <c r="O6" s="8">
        <f>0.0005/M6</f>
        <v>1.6129032258064516E-2</v>
      </c>
    </row>
    <row r="7" spans="1:16" x14ac:dyDescent="0.25">
      <c r="A7" s="5"/>
      <c r="B7" s="6">
        <v>16.760000000000002</v>
      </c>
      <c r="C7" s="2"/>
      <c r="D7" s="3"/>
      <c r="E7" s="2"/>
      <c r="F7" s="3"/>
      <c r="G7" s="1"/>
      <c r="H7" s="4">
        <f>2*G6*D6</f>
        <v>1.3579360918908781E-3</v>
      </c>
      <c r="M7" s="1"/>
      <c r="N7" s="3"/>
      <c r="O7" s="3"/>
    </row>
    <row r="8" spans="1:16" x14ac:dyDescent="0.25">
      <c r="A8" s="5">
        <v>3</v>
      </c>
      <c r="B8" s="6">
        <v>18.3</v>
      </c>
      <c r="C8" s="2"/>
      <c r="D8" s="3"/>
      <c r="E8" s="2"/>
      <c r="F8" s="3"/>
      <c r="G8" s="1"/>
      <c r="H8" s="4"/>
      <c r="M8" s="1"/>
      <c r="N8" s="3"/>
      <c r="O8" s="3"/>
    </row>
    <row r="9" spans="1:16" x14ac:dyDescent="0.25">
      <c r="A9" s="5"/>
      <c r="B9" s="6">
        <v>18.559999999999999</v>
      </c>
      <c r="C9" s="7">
        <f>AVERAGE(B8:B10)</f>
        <v>18.456666666666667</v>
      </c>
      <c r="D9" s="10">
        <f t="shared" ref="D4:D18" si="2">1/C9</f>
        <v>5.4180964421166697E-2</v>
      </c>
      <c r="E9" s="7">
        <f t="shared" si="0"/>
        <v>0.15666666666666629</v>
      </c>
      <c r="F9" s="10">
        <f t="shared" si="1"/>
        <v>8.4883510926494279E-3</v>
      </c>
      <c r="G9" s="8">
        <f>F9+0.01</f>
        <v>1.848835109264943E-2</v>
      </c>
      <c r="H9" s="11">
        <f>D9*G9</f>
        <v>1.0017166927568772E-3</v>
      </c>
      <c r="I9" s="3">
        <f>D9^2</f>
        <v>2.9355769056077317E-3</v>
      </c>
      <c r="M9" s="12">
        <v>2.5999999999999999E-2</v>
      </c>
      <c r="N9" s="8">
        <f>$K$6*SQRT(M9)*1000</f>
        <v>7.3366545509516809E-2</v>
      </c>
      <c r="O9" s="8">
        <f>0.0005/M9</f>
        <v>1.9230769230769232E-2</v>
      </c>
    </row>
    <row r="10" spans="1:16" x14ac:dyDescent="0.25">
      <c r="A10" s="5"/>
      <c r="B10" s="6">
        <v>18.510000000000002</v>
      </c>
      <c r="C10" s="2"/>
      <c r="D10" s="3"/>
      <c r="E10" s="2"/>
      <c r="F10" s="3"/>
      <c r="G10" s="1"/>
      <c r="H10" s="4">
        <f>2*G9*D9</f>
        <v>2.0034333855137544E-3</v>
      </c>
      <c r="M10" s="1"/>
      <c r="N10" s="3"/>
      <c r="O10" s="3"/>
    </row>
    <row r="11" spans="1:16" x14ac:dyDescent="0.25">
      <c r="A11" s="5">
        <v>4</v>
      </c>
      <c r="B11" s="6">
        <v>21.18</v>
      </c>
      <c r="C11" s="2"/>
      <c r="D11" s="3"/>
      <c r="E11" s="2"/>
      <c r="F11" s="3"/>
      <c r="G11" s="1"/>
      <c r="H11" s="4"/>
      <c r="M11" s="1"/>
      <c r="N11" s="3"/>
      <c r="O11" s="3"/>
    </row>
    <row r="12" spans="1:16" x14ac:dyDescent="0.25">
      <c r="A12" s="5"/>
      <c r="B12" s="6">
        <v>21.4</v>
      </c>
      <c r="C12" s="7">
        <f>AVERAGE(B11:B13)</f>
        <v>21.306666666666668</v>
      </c>
      <c r="D12" s="10">
        <f t="shared" si="2"/>
        <v>4.6933667083854817E-2</v>
      </c>
      <c r="E12" s="7">
        <f t="shared" si="0"/>
        <v>0.1266666666666687</v>
      </c>
      <c r="F12" s="10">
        <f t="shared" si="1"/>
        <v>5.9449311639550384E-3</v>
      </c>
      <c r="G12" s="8">
        <f>F12+0.01</f>
        <v>1.594493116395504E-2</v>
      </c>
      <c r="H12" s="11">
        <f>D12*G12</f>
        <v>7.4835409092404749E-4</v>
      </c>
      <c r="I12" s="3">
        <f>D12^2</f>
        <v>2.202769105938117E-3</v>
      </c>
      <c r="M12" s="12">
        <v>0.02</v>
      </c>
      <c r="N12" s="8">
        <f>$K$6*SQRT(M12)*1000</f>
        <v>6.4346717087975833E-2</v>
      </c>
      <c r="O12" s="8">
        <f>0.0005/M12</f>
        <v>2.5000000000000001E-2</v>
      </c>
    </row>
    <row r="13" spans="1:16" x14ac:dyDescent="0.25">
      <c r="A13" s="5"/>
      <c r="B13" s="6">
        <v>21.34</v>
      </c>
      <c r="C13" s="2"/>
      <c r="D13" s="3"/>
      <c r="E13" s="2"/>
      <c r="F13" s="3"/>
      <c r="G13" s="1"/>
      <c r="H13" s="4">
        <f>2*G12*D12</f>
        <v>1.496708181848095E-3</v>
      </c>
      <c r="M13" s="1"/>
      <c r="N13" s="3"/>
      <c r="O13" s="3"/>
    </row>
    <row r="14" spans="1:16" x14ac:dyDescent="0.25">
      <c r="A14" s="5">
        <v>5</v>
      </c>
      <c r="B14" s="6">
        <v>24.56</v>
      </c>
      <c r="C14" s="2"/>
      <c r="D14" s="3"/>
      <c r="E14" s="2"/>
      <c r="F14" s="3"/>
      <c r="G14" s="1"/>
      <c r="H14" s="4"/>
      <c r="M14" s="1"/>
      <c r="N14" s="3"/>
      <c r="O14" s="3"/>
    </row>
    <row r="15" spans="1:16" x14ac:dyDescent="0.25">
      <c r="A15" s="5"/>
      <c r="B15" s="6">
        <v>24.75</v>
      </c>
      <c r="C15" s="7">
        <f>AVERAGE(B14:B16)</f>
        <v>24.83666666666667</v>
      </c>
      <c r="D15" s="10">
        <f t="shared" si="2"/>
        <v>4.0263051939336998E-2</v>
      </c>
      <c r="E15" s="7">
        <f t="shared" si="0"/>
        <v>0.36333333333332973</v>
      </c>
      <c r="F15" s="10">
        <f t="shared" si="1"/>
        <v>1.4628908871292296E-2</v>
      </c>
      <c r="G15" s="8">
        <f>F15+0.01</f>
        <v>2.4628908871292297E-2</v>
      </c>
      <c r="H15" s="11">
        <f>D15*G15</f>
        <v>9.9163503709403947E-4</v>
      </c>
      <c r="I15" s="3">
        <f>D15^2</f>
        <v>1.6211133514697489E-3</v>
      </c>
      <c r="M15" s="12">
        <v>1.6E-2</v>
      </c>
      <c r="N15" s="8">
        <f>$K$6*SQRT(M15)*1000</f>
        <v>5.7553453415064501E-2</v>
      </c>
      <c r="O15" s="8">
        <f>0.0005/M15</f>
        <v>3.125E-2</v>
      </c>
    </row>
    <row r="16" spans="1:16" x14ac:dyDescent="0.25">
      <c r="A16" s="5"/>
      <c r="B16" s="6">
        <v>25.2</v>
      </c>
      <c r="C16" s="2"/>
      <c r="D16" s="3"/>
      <c r="E16" s="2"/>
      <c r="F16" s="3"/>
      <c r="G16" s="1"/>
      <c r="H16" s="4">
        <f>2*G15*D15</f>
        <v>1.9832700741880789E-3</v>
      </c>
      <c r="M16" s="1"/>
      <c r="N16" s="3"/>
      <c r="O16" s="3"/>
    </row>
    <row r="17" spans="1:15" x14ac:dyDescent="0.25">
      <c r="A17" s="5">
        <v>6</v>
      </c>
      <c r="B17" s="6">
        <v>31.08</v>
      </c>
      <c r="C17" s="2"/>
      <c r="D17" s="3"/>
      <c r="E17" s="2"/>
      <c r="F17" s="3"/>
      <c r="G17" s="1"/>
      <c r="H17" s="4"/>
      <c r="M17" s="1"/>
      <c r="N17" s="3"/>
      <c r="O17" s="3"/>
    </row>
    <row r="18" spans="1:15" x14ac:dyDescent="0.25">
      <c r="A18" s="5"/>
      <c r="B18" s="6">
        <v>31.03</v>
      </c>
      <c r="C18" s="7">
        <f>AVERAGE(B17:B19)</f>
        <v>31.166666666666668</v>
      </c>
      <c r="D18" s="10">
        <f t="shared" si="2"/>
        <v>3.20855614973262E-2</v>
      </c>
      <c r="E18" s="7">
        <f t="shared" si="0"/>
        <v>0.22333333333333272</v>
      </c>
      <c r="F18" s="10">
        <f t="shared" si="1"/>
        <v>7.1657754010694989E-3</v>
      </c>
      <c r="G18" s="8">
        <f>F18+0.01</f>
        <v>1.7165775401069498E-2</v>
      </c>
      <c r="H18" s="11">
        <f>D18*G18</f>
        <v>5.5077354228030471E-4</v>
      </c>
      <c r="I18" s="3">
        <f>D18^2</f>
        <v>1.0294832565987016E-3</v>
      </c>
      <c r="M18" s="12">
        <v>1.0999999999999999E-2</v>
      </c>
      <c r="N18" s="8">
        <f>$K$6*SQRT(M18)*1000</f>
        <v>4.7720802591741898E-2</v>
      </c>
      <c r="O18" s="8">
        <f>0.0005/M18</f>
        <v>4.5454545454545456E-2</v>
      </c>
    </row>
    <row r="19" spans="1:15" x14ac:dyDescent="0.25">
      <c r="A19" s="5"/>
      <c r="B19" s="6">
        <v>31.39</v>
      </c>
      <c r="C19" s="1"/>
      <c r="D19" s="1"/>
      <c r="E19" s="1"/>
      <c r="F19" s="1"/>
      <c r="G19" s="1"/>
      <c r="H19" s="4">
        <f>2*G18*D18</f>
        <v>1.1015470845606094E-3</v>
      </c>
      <c r="M19" s="1"/>
      <c r="N19" s="1"/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Kos</dc:creator>
  <cp:lastModifiedBy>Jure Kos</cp:lastModifiedBy>
  <dcterms:created xsi:type="dcterms:W3CDTF">2021-12-22T18:37:17Z</dcterms:created>
  <dcterms:modified xsi:type="dcterms:W3CDTF">2021-12-22T23:34:47Z</dcterms:modified>
</cp:coreProperties>
</file>