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370\Documents\"/>
    </mc:Choice>
  </mc:AlternateContent>
  <xr:revisionPtr revIDLastSave="0" documentId="13_ncr:1_{83DA852A-21A4-4869-916E-8C60D00E47B6}" xr6:coauthVersionLast="47" xr6:coauthVersionMax="47" xr10:uidLastSave="{00000000-0000-0000-0000-000000000000}"/>
  <bookViews>
    <workbookView xWindow="-120" yWindow="-120" windowWidth="29040" windowHeight="15720" xr2:uid="{6028805D-56E4-4692-BFC9-278BAE6CA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7" i="1" l="1"/>
  <c r="M47" i="1"/>
  <c r="O47" i="1"/>
  <c r="Q47" i="1"/>
  <c r="L43" i="1" l="1"/>
  <c r="L53" i="1"/>
  <c r="Q40" i="1"/>
  <c r="Q41" i="1"/>
  <c r="Q43" i="1"/>
  <c r="Q48" i="1"/>
  <c r="Q52" i="1"/>
  <c r="Q57" i="1"/>
  <c r="Q58" i="1"/>
  <c r="O40" i="1"/>
  <c r="O41" i="1"/>
  <c r="O48" i="1"/>
  <c r="O52" i="1"/>
  <c r="O57" i="1"/>
  <c r="O58" i="1"/>
  <c r="O3" i="1"/>
  <c r="O4" i="1"/>
  <c r="M9" i="1"/>
  <c r="M11" i="1"/>
  <c r="M13" i="1"/>
  <c r="M15" i="1"/>
  <c r="M17" i="1"/>
  <c r="M20" i="1"/>
  <c r="M21" i="1"/>
  <c r="M22" i="1"/>
  <c r="O22" i="1" s="1"/>
  <c r="M24" i="1"/>
  <c r="M25" i="1"/>
  <c r="M27" i="1"/>
  <c r="M28" i="1"/>
  <c r="M29" i="1"/>
  <c r="M30" i="1"/>
  <c r="M31" i="1"/>
  <c r="M32" i="1"/>
  <c r="M33" i="1"/>
  <c r="M34" i="1"/>
  <c r="M35" i="1"/>
  <c r="M37" i="1"/>
  <c r="M38" i="1"/>
  <c r="M39" i="1"/>
  <c r="Q39" i="1" s="1"/>
  <c r="M40" i="1"/>
  <c r="M41" i="1"/>
  <c r="M44" i="1"/>
  <c r="M45" i="1"/>
  <c r="M46" i="1"/>
  <c r="M48" i="1"/>
  <c r="M49" i="1"/>
  <c r="M50" i="1"/>
  <c r="M52" i="1"/>
  <c r="M53" i="1"/>
  <c r="Q53" i="1" s="1"/>
  <c r="M54" i="1"/>
  <c r="M56" i="1"/>
  <c r="M57" i="1"/>
  <c r="M4" i="1"/>
  <c r="M5" i="1"/>
  <c r="M6" i="1"/>
  <c r="M7" i="1"/>
  <c r="M8" i="1"/>
  <c r="L3" i="1"/>
  <c r="M3" i="1" s="1"/>
  <c r="M60" i="1"/>
  <c r="M61" i="1"/>
  <c r="M62" i="1"/>
  <c r="M63" i="1"/>
  <c r="L54" i="1"/>
  <c r="L56" i="1"/>
  <c r="L57" i="1"/>
  <c r="L58" i="1"/>
  <c r="M43" i="1"/>
  <c r="O43" i="1" s="1"/>
  <c r="L48" i="1"/>
  <c r="L52" i="1"/>
  <c r="L6" i="1"/>
  <c r="L8" i="1"/>
  <c r="L9" i="1"/>
  <c r="L10" i="1"/>
  <c r="M10" i="1" s="1"/>
  <c r="L11" i="1"/>
  <c r="L12" i="1"/>
  <c r="M12" i="1" s="1"/>
  <c r="L13" i="1"/>
  <c r="L14" i="1"/>
  <c r="M14" i="1" s="1"/>
  <c r="L15" i="1"/>
  <c r="L16" i="1"/>
  <c r="M16" i="1" s="1"/>
  <c r="L17" i="1"/>
  <c r="L18" i="1"/>
  <c r="M18" i="1" s="1"/>
  <c r="L19" i="1"/>
  <c r="M19" i="1" s="1"/>
  <c r="L20" i="1"/>
  <c r="L21" i="1"/>
  <c r="L22" i="1"/>
  <c r="L23" i="1"/>
  <c r="M23" i="1" s="1"/>
  <c r="Q23" i="1" s="1"/>
  <c r="L24" i="1"/>
  <c r="L25" i="1"/>
  <c r="L26" i="1"/>
  <c r="M26" i="1" s="1"/>
  <c r="L27" i="1"/>
  <c r="L28" i="1"/>
  <c r="L29" i="1"/>
  <c r="L30" i="1"/>
  <c r="L31" i="1"/>
  <c r="L32" i="1"/>
  <c r="L33" i="1"/>
  <c r="L34" i="1"/>
  <c r="L35" i="1"/>
  <c r="L36" i="1"/>
  <c r="M36" i="1" s="1"/>
  <c r="L37" i="1"/>
  <c r="L38" i="1"/>
  <c r="L39" i="1"/>
  <c r="I56" i="1"/>
  <c r="I54" i="1"/>
  <c r="I52" i="1"/>
  <c r="I53" i="1"/>
  <c r="I46" i="1"/>
  <c r="I49" i="1"/>
  <c r="I50" i="1"/>
  <c r="I45" i="1"/>
  <c r="I43" i="1"/>
  <c r="I44" i="1"/>
  <c r="I41" i="1"/>
  <c r="I39" i="1"/>
  <c r="I40" i="1"/>
  <c r="I38" i="1"/>
  <c r="Q31" i="1"/>
  <c r="Q32" i="1"/>
  <c r="Q33" i="1"/>
  <c r="Q34" i="1"/>
  <c r="Q35" i="1"/>
  <c r="O31" i="1"/>
  <c r="O32" i="1"/>
  <c r="O33" i="1"/>
  <c r="O34" i="1"/>
  <c r="O35" i="1"/>
  <c r="I37" i="1"/>
  <c r="Q25" i="1"/>
  <c r="Q27" i="1"/>
  <c r="Q29" i="1"/>
  <c r="O25" i="1"/>
  <c r="O27" i="1"/>
  <c r="O29" i="1"/>
  <c r="I31" i="1"/>
  <c r="I32" i="1"/>
  <c r="I33" i="1"/>
  <c r="I34" i="1"/>
  <c r="I35" i="1"/>
  <c r="I36" i="1"/>
  <c r="I29" i="1"/>
  <c r="I30" i="1"/>
  <c r="I27" i="1"/>
  <c r="I28" i="1"/>
  <c r="I26" i="1"/>
  <c r="I25" i="1"/>
  <c r="O23" i="1"/>
  <c r="I23" i="1"/>
  <c r="I24" i="1"/>
  <c r="I20" i="1"/>
  <c r="I21" i="1"/>
  <c r="I22" i="1"/>
  <c r="Q20" i="1"/>
  <c r="O20" i="1"/>
  <c r="M59" i="1"/>
  <c r="P59" i="1"/>
  <c r="O39" i="1" l="1"/>
  <c r="O53" i="1"/>
  <c r="O36" i="1"/>
  <c r="Q21" i="1"/>
  <c r="O37" i="1"/>
  <c r="Q37" i="1"/>
  <c r="Q38" i="1"/>
  <c r="O38" i="1"/>
  <c r="O30" i="1"/>
  <c r="Q30" i="1"/>
  <c r="O28" i="1"/>
  <c r="Q28" i="1"/>
  <c r="Q36" i="1"/>
  <c r="Q26" i="1"/>
  <c r="O26" i="1"/>
  <c r="O24" i="1"/>
  <c r="Q24" i="1"/>
  <c r="Q22" i="1"/>
  <c r="O21" i="1"/>
  <c r="Q18" i="1"/>
  <c r="O18" i="1"/>
  <c r="I19" i="1"/>
  <c r="I17" i="1"/>
  <c r="I15" i="1"/>
  <c r="Q5" i="1"/>
  <c r="Q6" i="1"/>
  <c r="Q7" i="1"/>
  <c r="Q8" i="1"/>
  <c r="Q9" i="1"/>
  <c r="Q11" i="1"/>
  <c r="Q13" i="1"/>
  <c r="E4" i="1"/>
  <c r="E5" i="1"/>
  <c r="E6" i="1"/>
  <c r="E7" i="1"/>
  <c r="E8" i="1"/>
  <c r="E3" i="1"/>
  <c r="I7" i="1"/>
  <c r="O7" i="1" s="1"/>
  <c r="O6" i="1"/>
  <c r="O9" i="1"/>
  <c r="O13" i="1"/>
  <c r="I14" i="1"/>
  <c r="I11" i="1"/>
  <c r="O11" i="1" s="1"/>
  <c r="I12" i="1"/>
  <c r="I10" i="1"/>
  <c r="O10" i="1" s="1"/>
  <c r="I16" i="1"/>
  <c r="Q16" i="1" s="1"/>
  <c r="I5" i="1"/>
  <c r="O5" i="1" s="1"/>
  <c r="I4" i="1"/>
  <c r="C59" i="1"/>
  <c r="H59" i="1"/>
  <c r="B59" i="1"/>
  <c r="G59" i="1"/>
  <c r="E59" i="1"/>
  <c r="T59" i="1" l="1" a="1"/>
  <c r="T59" i="1" s="1"/>
  <c r="Q19" i="1"/>
  <c r="O19" i="1"/>
  <c r="O12" i="1"/>
  <c r="Q12" i="1"/>
  <c r="O14" i="1"/>
  <c r="Q14" i="1"/>
  <c r="O15" i="1"/>
  <c r="Q15" i="1"/>
  <c r="Q4" i="1"/>
  <c r="Q10" i="1"/>
  <c r="Q17" i="1"/>
  <c r="O16" i="1"/>
  <c r="R59" i="1" a="1"/>
  <c r="R59" i="1" s="1"/>
  <c r="J59" i="1" a="1"/>
  <c r="Q59" i="1"/>
  <c r="J59" i="1" l="1"/>
  <c r="O17" i="1"/>
  <c r="O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<sst xmlns="http://schemas.openxmlformats.org/spreadsheetml/2006/main" count="48" uniqueCount="19">
  <si>
    <t>日期</t>
    <phoneticPr fontId="2" type="noConversion"/>
  </si>
  <si>
    <t>RMB</t>
    <phoneticPr fontId="2" type="noConversion"/>
  </si>
  <si>
    <t>KRW</t>
    <phoneticPr fontId="2" type="noConversion"/>
  </si>
  <si>
    <t>汇率</t>
    <phoneticPr fontId="2" type="noConversion"/>
  </si>
  <si>
    <t>兑入</t>
    <phoneticPr fontId="2" type="noConversion"/>
  </si>
  <si>
    <t>损失</t>
    <phoneticPr fontId="2" type="noConversion"/>
  </si>
  <si>
    <t>上游汇率</t>
    <phoneticPr fontId="2" type="noConversion"/>
  </si>
  <si>
    <t>汇差</t>
    <phoneticPr fontId="2" type="noConversion"/>
  </si>
  <si>
    <t>兑出</t>
    <phoneticPr fontId="2" type="noConversion"/>
  </si>
  <si>
    <t>合计</t>
    <phoneticPr fontId="2" type="noConversion"/>
  </si>
  <si>
    <t>对半</t>
    <phoneticPr fontId="2" type="noConversion"/>
  </si>
  <si>
    <t>O</t>
    <phoneticPr fontId="2" type="noConversion"/>
  </si>
  <si>
    <t>总利</t>
    <phoneticPr fontId="2" type="noConversion"/>
  </si>
  <si>
    <t>自利</t>
    <phoneticPr fontId="2" type="noConversion"/>
  </si>
  <si>
    <t>胡</t>
    <phoneticPr fontId="2" type="noConversion"/>
  </si>
  <si>
    <t>剩余可兑</t>
    <phoneticPr fontId="2" type="noConversion"/>
  </si>
  <si>
    <t>备注</t>
    <phoneticPr fontId="2" type="noConversion"/>
  </si>
  <si>
    <t>未审计</t>
    <phoneticPr fontId="2" type="noConversion"/>
  </si>
  <si>
    <t>垫资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</si>
</sst>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-[$₩-412]* #,##0.00_-;\-[$₩-412]* #,##0.00_-;_-[$₩-412]* &quot;-&quot;??_-;_-@_-"/>
    <numFmt numFmtId="177" formatCode="yyyy\-mm\-dd;@"/>
    <numFmt numFmtId="178" formatCode="_ [$¥-804]* #,##0.00_ ;_ [$¥-804]* \-#,##0.00_ ;_ [$¥-804]* &quot;-&quot;??_ ;_ @_ 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44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4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44" fontId="3" fillId="0" borderId="0" xfId="0" applyNumberFormat="1" applyFont="1" applyAlignment="1">
      <alignment horizontal="center" vertical="center"/>
    </xf>
    <xf numFmtId="44" fontId="3" fillId="0" borderId="0" xfId="1" applyNumberFormat="1" applyFont="1" applyAlignment="1">
      <alignment horizontal="center" vertical="center"/>
    </xf>
    <xf numFmtId="43" fontId="5" fillId="0" borderId="0" xfId="0" applyNumberFormat="1" applyFont="1" applyAlignment="1">
      <alignment horizontal="center" vertical="center"/>
    </xf>
    <xf numFmtId="43" fontId="3" fillId="0" borderId="0" xfId="0" applyNumberFormat="1" applyFont="1" applyAlignment="1">
      <alignment horizontal="center" vertical="center"/>
    </xf>
    <xf numFmtId="43" fontId="4" fillId="0" borderId="0" xfId="0" applyNumberFormat="1" applyFont="1" applyAlignment="1">
      <alignment horizontal="center" vertical="center"/>
    </xf>
    <xf numFmtId="43" fontId="4" fillId="0" borderId="0" xfId="1" applyNumberFormat="1" applyFont="1" applyAlignment="1">
      <alignment horizontal="center" vertical="center"/>
    </xf>
    <xf numFmtId="14" fontId="3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4" fontId="5" fillId="0" borderId="0" xfId="0" applyNumberFormat="1" applyFont="1" applyAlignment="1">
      <alignment horizontal="center" vertical="center"/>
    </xf>
  </cellXfs>
  <cellStyles count="2">
    <cellStyle name="常规" xfId="0" builtinId="0"/>
    <cellStyle name="货币[0]" xfId="1" builtin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0C9E-9874-4E0A-895B-20C07ADC7B9E}">
  <dimension ref="A1:V63"/>
  <sheetViews>
    <sheetView tabSelected="1" topLeftCell="A34" zoomScaleNormal="100" workbookViewId="0">
      <selection activeCell="C59" sqref="C59"/>
    </sheetView>
  </sheetViews>
  <sheetFormatPr defaultRowHeight="16.5" x14ac:dyDescent="0.2"/>
  <cols>
    <col min="1" max="1" width="19.25" style="11" customWidth="1"/>
    <col min="2" max="2" width="16.25" style="12" bestFit="1" customWidth="1"/>
    <col min="3" max="3" width="21" style="10" bestFit="1" customWidth="1"/>
    <col min="4" max="4" width="17.625" style="15" customWidth="1"/>
    <col min="5" max="5" width="17.625" style="10" customWidth="1"/>
    <col min="6" max="6" width="16.125" style="18" customWidth="1"/>
    <col min="7" max="7" width="17.125" style="12" bestFit="1" customWidth="1"/>
    <col min="8" max="8" width="18.25" style="10" bestFit="1" customWidth="1"/>
    <col min="9" max="9" width="17.5" style="15" customWidth="1"/>
    <col min="10" max="10" width="17.5" style="10" bestFit="1" customWidth="1"/>
    <col min="11" max="11" width="13.25" style="15" bestFit="1" customWidth="1"/>
    <col min="12" max="12" width="17.5" style="15" bestFit="1" customWidth="1"/>
    <col min="13" max="13" width="11.75" style="22" bestFit="1" customWidth="1"/>
    <col min="14" max="14" width="13.25" style="5" bestFit="1" customWidth="1"/>
    <col min="15" max="15" width="17" style="12" bestFit="1" customWidth="1"/>
    <col min="16" max="16" width="27.375" style="10" customWidth="1"/>
    <col min="17" max="17" width="11.75" style="12" bestFit="1" customWidth="1"/>
    <col min="18" max="18" width="15.25" style="10" bestFit="1" customWidth="1"/>
    <col min="19" max="19" width="11" style="5" customWidth="1"/>
    <col min="20" max="20" width="18.375" style="5" customWidth="1"/>
    <col min="21" max="16384" width="9" style="5"/>
  </cols>
  <sheetData>
    <row r="1" spans="1:21" ht="18" x14ac:dyDescent="0.2">
      <c r="A1" s="23" t="s">
        <v>4</v>
      </c>
      <c r="B1" s="23"/>
      <c r="C1" s="23"/>
      <c r="D1" s="23"/>
      <c r="E1" s="23"/>
      <c r="F1" s="23" t="s">
        <v>8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5"/>
      <c r="R1" s="24" t="s">
        <v>15</v>
      </c>
      <c r="S1" s="24"/>
      <c r="T1" s="24"/>
      <c r="U1" s="24"/>
    </row>
    <row r="2" spans="1:21" s="1" customFormat="1" ht="18" x14ac:dyDescent="0.2">
      <c r="A2" s="6" t="s">
        <v>0</v>
      </c>
      <c r="B2" s="3" t="s">
        <v>1</v>
      </c>
      <c r="C2" s="4" t="s">
        <v>2</v>
      </c>
      <c r="D2" s="14" t="s">
        <v>3</v>
      </c>
      <c r="E2" s="4" t="s">
        <v>5</v>
      </c>
      <c r="F2" s="2" t="s">
        <v>0</v>
      </c>
      <c r="G2" s="3" t="s">
        <v>1</v>
      </c>
      <c r="H2" s="4" t="s">
        <v>2</v>
      </c>
      <c r="I2" s="14" t="s">
        <v>3</v>
      </c>
      <c r="J2" s="4"/>
      <c r="K2" s="14" t="s">
        <v>6</v>
      </c>
      <c r="L2" s="14" t="s">
        <v>7</v>
      </c>
      <c r="M2" s="21" t="s">
        <v>12</v>
      </c>
      <c r="N2" s="1" t="s">
        <v>10</v>
      </c>
      <c r="O2" s="3" t="s">
        <v>13</v>
      </c>
      <c r="P2" s="20" t="s">
        <v>18</v>
      </c>
      <c r="Q2" s="1" t="s">
        <v>14</v>
      </c>
      <c r="R2" s="1" t="s">
        <v>1</v>
      </c>
      <c r="S2" s="1" t="s">
        <v>16</v>
      </c>
      <c r="T2" s="4" t="s">
        <v>2</v>
      </c>
      <c r="U2" s="1" t="s">
        <v>16</v>
      </c>
    </row>
    <row r="3" spans="1:21" ht="18" x14ac:dyDescent="0.2">
      <c r="A3" s="7">
        <v>45196</v>
      </c>
      <c r="B3" s="8">
        <v>14000</v>
      </c>
      <c r="C3" s="9">
        <v>2546000</v>
      </c>
      <c r="D3" s="16">
        <v>182</v>
      </c>
      <c r="E3" s="10">
        <f t="shared" ref="E3:E8" si="0">IF(B3&lt;&gt;0, - (D3 * B3 - C3), "")</f>
        <v>-2000</v>
      </c>
      <c r="J3" s="4"/>
      <c r="K3" s="15">
        <v>198</v>
      </c>
      <c r="L3" s="15">
        <f>IF(K3&lt;&gt;0, (K3-D3)/2, "")</f>
        <v>8</v>
      </c>
      <c r="M3" s="22">
        <f>IF(B3&lt;&gt;0, B3*L3/K3, "")</f>
        <v>565.6565656565657</v>
      </c>
      <c r="N3" s="5" t="s">
        <v>11</v>
      </c>
      <c r="O3" s="12">
        <f>IF(N3="O", M3/2, IF(N3="X", M3, ""))</f>
        <v>282.82828282828285</v>
      </c>
    </row>
    <row r="4" spans="1:21" ht="18" x14ac:dyDescent="0.2">
      <c r="A4" s="5"/>
      <c r="D4" s="16"/>
      <c r="E4" s="10" t="str">
        <f t="shared" si="0"/>
        <v/>
      </c>
      <c r="F4" s="7">
        <v>45197</v>
      </c>
      <c r="G4" s="8">
        <v>10000</v>
      </c>
      <c r="H4" s="9">
        <v>1820000</v>
      </c>
      <c r="I4" s="16">
        <f>IF(H4&lt;&gt;0, H4/G4, "")</f>
        <v>182</v>
      </c>
      <c r="J4" s="4"/>
      <c r="K4" s="17"/>
      <c r="M4" s="22" t="str">
        <f t="shared" ref="M4:M57" si="1">IF(B4&lt;&gt;0, B4*L4/K4, "")</f>
        <v/>
      </c>
      <c r="O4" s="12" t="str">
        <f>IF(N4="O", M4/2, IF(N4="X", M4, ""))</f>
        <v/>
      </c>
      <c r="Q4" s="12" t="str">
        <f>IF(N4="O", M4/2, "")</f>
        <v/>
      </c>
    </row>
    <row r="5" spans="1:21" ht="18" x14ac:dyDescent="0.2">
      <c r="E5" s="10" t="str">
        <f t="shared" si="0"/>
        <v/>
      </c>
      <c r="F5" s="11">
        <v>45205</v>
      </c>
      <c r="G5" s="12">
        <v>3825</v>
      </c>
      <c r="H5" s="10">
        <v>700000</v>
      </c>
      <c r="I5" s="16">
        <f>IF(H5&lt;&gt;0, H5/G5, "")</f>
        <v>183.00653594771242</v>
      </c>
      <c r="J5" s="4"/>
      <c r="K5" s="17"/>
      <c r="M5" s="22" t="str">
        <f t="shared" si="1"/>
        <v/>
      </c>
      <c r="O5" s="12" t="str">
        <f>IF(N5="O", M5/2, IF(N5="X", M5, ""))</f>
        <v/>
      </c>
      <c r="P5" s="10">
        <v>700000</v>
      </c>
      <c r="Q5" s="12" t="str">
        <f t="shared" ref="Q5:Q58" si="2">IF(N5="O", M5/2, "")</f>
        <v/>
      </c>
    </row>
    <row r="6" spans="1:21" ht="18" x14ac:dyDescent="0.2">
      <c r="A6" s="5"/>
      <c r="E6" s="10" t="str">
        <f t="shared" si="0"/>
        <v/>
      </c>
      <c r="J6" s="4"/>
      <c r="L6" s="15" t="str">
        <f t="shared" ref="L6:L58" si="3">IF(K6&lt;&gt;0, (K6-D6)/2, "")</f>
        <v/>
      </c>
      <c r="M6" s="22" t="str">
        <f t="shared" si="1"/>
        <v/>
      </c>
      <c r="O6" s="12" t="str">
        <f t="shared" ref="O6:O58" si="4">IF(N6="O", M6/2, IF(N6="X", M6, ""))</f>
        <v/>
      </c>
      <c r="Q6" s="12" t="str">
        <f t="shared" si="2"/>
        <v/>
      </c>
      <c r="R6" s="12"/>
      <c r="T6" s="10"/>
    </row>
    <row r="7" spans="1:21" ht="18" x14ac:dyDescent="0.2">
      <c r="E7" s="10" t="str">
        <f t="shared" si="0"/>
        <v/>
      </c>
      <c r="F7" s="11">
        <v>45205</v>
      </c>
      <c r="G7" s="13">
        <v>956</v>
      </c>
      <c r="H7" s="10">
        <v>170000</v>
      </c>
      <c r="I7" s="16">
        <f>IF(H7&lt;&gt;0, H7/G7, "")</f>
        <v>177.82426778242677</v>
      </c>
      <c r="J7" s="4"/>
      <c r="K7" s="17"/>
      <c r="M7" s="22" t="str">
        <f t="shared" si="1"/>
        <v/>
      </c>
      <c r="O7" s="12" t="str">
        <f t="shared" si="4"/>
        <v/>
      </c>
      <c r="Q7" s="12" t="str">
        <f t="shared" si="2"/>
        <v/>
      </c>
      <c r="R7" s="12"/>
      <c r="T7" s="10"/>
    </row>
    <row r="8" spans="1:21" ht="18" x14ac:dyDescent="0.2">
      <c r="A8" s="11">
        <v>45204</v>
      </c>
      <c r="B8" s="13">
        <v>10000</v>
      </c>
      <c r="C8" s="10">
        <v>1828000</v>
      </c>
      <c r="D8" s="16">
        <v>183</v>
      </c>
      <c r="E8" s="10">
        <f t="shared" si="0"/>
        <v>-2000</v>
      </c>
      <c r="J8" s="4"/>
      <c r="K8" s="17">
        <v>199</v>
      </c>
      <c r="L8" s="15">
        <f t="shared" si="3"/>
        <v>8</v>
      </c>
      <c r="M8" s="22">
        <f t="shared" si="1"/>
        <v>402.0100502512563</v>
      </c>
      <c r="N8" s="5" t="s">
        <v>11</v>
      </c>
      <c r="Q8" s="12">
        <f t="shared" si="2"/>
        <v>201.00502512562815</v>
      </c>
      <c r="R8" s="12"/>
      <c r="T8" s="10"/>
    </row>
    <row r="9" spans="1:21" ht="18" x14ac:dyDescent="0.2">
      <c r="J9" s="4"/>
      <c r="K9" s="17"/>
      <c r="L9" s="15" t="str">
        <f t="shared" si="3"/>
        <v/>
      </c>
      <c r="M9" s="22" t="str">
        <f t="shared" si="1"/>
        <v/>
      </c>
      <c r="O9" s="12" t="str">
        <f t="shared" si="4"/>
        <v/>
      </c>
      <c r="Q9" s="12" t="str">
        <f t="shared" si="2"/>
        <v/>
      </c>
      <c r="R9" s="12"/>
      <c r="T9" s="10"/>
    </row>
    <row r="10" spans="1:21" ht="18" x14ac:dyDescent="0.2">
      <c r="A10" s="11">
        <v>45207</v>
      </c>
      <c r="B10" s="12">
        <v>13000</v>
      </c>
      <c r="C10" s="10">
        <v>2379000</v>
      </c>
      <c r="D10" s="15">
        <v>183</v>
      </c>
      <c r="F10" s="18">
        <v>45207</v>
      </c>
      <c r="G10" s="12">
        <v>3400</v>
      </c>
      <c r="H10" s="10">
        <v>620000</v>
      </c>
      <c r="I10" s="16">
        <f>IF(H10&lt;&gt;0, H10/G10, "")</f>
        <v>182.35294117647058</v>
      </c>
      <c r="J10" s="4"/>
      <c r="K10" s="17">
        <v>198</v>
      </c>
      <c r="L10" s="15">
        <f t="shared" si="3"/>
        <v>7.5</v>
      </c>
      <c r="M10" s="22">
        <f t="shared" si="1"/>
        <v>492.42424242424244</v>
      </c>
      <c r="N10" s="5" t="s">
        <v>11</v>
      </c>
      <c r="O10" s="12">
        <f t="shared" si="4"/>
        <v>246.21212121212122</v>
      </c>
      <c r="P10" s="10">
        <v>620000</v>
      </c>
      <c r="Q10" s="12">
        <f t="shared" si="2"/>
        <v>246.21212121212122</v>
      </c>
      <c r="R10" s="12"/>
      <c r="T10" s="10"/>
    </row>
    <row r="11" spans="1:21" ht="18" x14ac:dyDescent="0.2">
      <c r="F11" s="18">
        <v>45208</v>
      </c>
      <c r="G11" s="12">
        <v>23000</v>
      </c>
      <c r="H11" s="10">
        <v>4209000</v>
      </c>
      <c r="I11" s="16">
        <f>IF(H11&lt;&gt;0, H11/G11, "")</f>
        <v>183</v>
      </c>
      <c r="J11" s="4"/>
      <c r="K11" s="17"/>
      <c r="L11" s="15" t="str">
        <f t="shared" si="3"/>
        <v/>
      </c>
      <c r="M11" s="22" t="str">
        <f t="shared" si="1"/>
        <v/>
      </c>
      <c r="O11" s="12" t="str">
        <f t="shared" si="4"/>
        <v/>
      </c>
      <c r="Q11" s="12" t="str">
        <f t="shared" si="2"/>
        <v/>
      </c>
      <c r="R11" s="12"/>
      <c r="T11" s="10"/>
    </row>
    <row r="12" spans="1:21" ht="18" x14ac:dyDescent="0.2">
      <c r="A12" s="11">
        <v>45209</v>
      </c>
      <c r="B12" s="12">
        <v>10000</v>
      </c>
      <c r="C12" s="10">
        <v>1830000</v>
      </c>
      <c r="D12" s="15">
        <v>183</v>
      </c>
      <c r="F12" s="18">
        <v>45209</v>
      </c>
      <c r="G12" s="12">
        <v>4000</v>
      </c>
      <c r="H12" s="10">
        <v>732000</v>
      </c>
      <c r="I12" s="16">
        <f>IF(H12&lt;&gt;0, H12/G12, "")</f>
        <v>183</v>
      </c>
      <c r="J12" s="4"/>
      <c r="K12" s="17">
        <v>198</v>
      </c>
      <c r="L12" s="15">
        <f t="shared" si="3"/>
        <v>7.5</v>
      </c>
      <c r="M12" s="22">
        <f t="shared" si="1"/>
        <v>378.78787878787881</v>
      </c>
      <c r="N12" s="5" t="s">
        <v>11</v>
      </c>
      <c r="O12" s="12">
        <f t="shared" si="4"/>
        <v>189.39393939393941</v>
      </c>
      <c r="P12" s="10">
        <v>732000</v>
      </c>
      <c r="Q12" s="12">
        <f t="shared" si="2"/>
        <v>189.39393939393941</v>
      </c>
      <c r="R12" s="12"/>
      <c r="T12" s="10"/>
    </row>
    <row r="13" spans="1:21" ht="18" x14ac:dyDescent="0.2">
      <c r="J13" s="4"/>
      <c r="K13" s="17"/>
      <c r="L13" s="15" t="str">
        <f t="shared" si="3"/>
        <v/>
      </c>
      <c r="M13" s="22" t="str">
        <f t="shared" si="1"/>
        <v/>
      </c>
      <c r="O13" s="12" t="str">
        <f t="shared" si="4"/>
        <v/>
      </c>
      <c r="Q13" s="12" t="str">
        <f t="shared" si="2"/>
        <v/>
      </c>
      <c r="R13" s="12"/>
      <c r="T13" s="10"/>
    </row>
    <row r="14" spans="1:21" ht="18" x14ac:dyDescent="0.2">
      <c r="A14" s="11">
        <v>45210</v>
      </c>
      <c r="B14" s="12">
        <v>10000</v>
      </c>
      <c r="C14" s="10">
        <v>1830000</v>
      </c>
      <c r="D14" s="15">
        <v>183</v>
      </c>
      <c r="F14" s="18">
        <v>45210</v>
      </c>
      <c r="G14" s="12">
        <v>10000</v>
      </c>
      <c r="H14" s="10">
        <v>1830000</v>
      </c>
      <c r="I14" s="15">
        <f>IF(H14&lt;&gt;0, H14/G14, "")</f>
        <v>183</v>
      </c>
      <c r="J14" s="4"/>
      <c r="K14" s="17">
        <v>198</v>
      </c>
      <c r="L14" s="15">
        <f t="shared" si="3"/>
        <v>7.5</v>
      </c>
      <c r="M14" s="22">
        <f t="shared" si="1"/>
        <v>378.78787878787881</v>
      </c>
      <c r="N14" s="5" t="s">
        <v>11</v>
      </c>
      <c r="O14" s="12">
        <f t="shared" si="4"/>
        <v>189.39393939393941</v>
      </c>
      <c r="Q14" s="12">
        <f t="shared" si="2"/>
        <v>189.39393939393941</v>
      </c>
      <c r="R14" s="12"/>
      <c r="T14" s="10"/>
    </row>
    <row r="15" spans="1:21" ht="18" x14ac:dyDescent="0.2">
      <c r="F15" s="18">
        <v>45211</v>
      </c>
      <c r="G15" s="12">
        <v>8000</v>
      </c>
      <c r="H15" s="10">
        <v>1464000</v>
      </c>
      <c r="I15" s="15">
        <f>IF(H15&lt;&gt;0, H15/G15, "")</f>
        <v>183</v>
      </c>
      <c r="J15" s="4"/>
      <c r="K15" s="17"/>
      <c r="L15" s="15" t="str">
        <f t="shared" si="3"/>
        <v/>
      </c>
      <c r="M15" s="22" t="str">
        <f t="shared" si="1"/>
        <v/>
      </c>
      <c r="O15" s="12" t="str">
        <f t="shared" si="4"/>
        <v/>
      </c>
      <c r="P15" s="10">
        <v>4000</v>
      </c>
      <c r="Q15" s="12" t="str">
        <f t="shared" si="2"/>
        <v/>
      </c>
      <c r="R15" s="12"/>
      <c r="T15" s="10"/>
    </row>
    <row r="16" spans="1:21" ht="18" x14ac:dyDescent="0.2">
      <c r="A16" s="11">
        <v>45211</v>
      </c>
      <c r="B16" s="12">
        <v>10000</v>
      </c>
      <c r="C16" s="10">
        <v>1830000</v>
      </c>
      <c r="D16" s="15">
        <v>183</v>
      </c>
      <c r="F16" s="18">
        <v>45212</v>
      </c>
      <c r="G16" s="12">
        <v>5000</v>
      </c>
      <c r="H16" s="10">
        <v>915000</v>
      </c>
      <c r="I16" s="16">
        <f>IF(H16&lt;&gt;0, H16/G16, "")</f>
        <v>183</v>
      </c>
      <c r="J16" s="4"/>
      <c r="K16" s="17">
        <v>198</v>
      </c>
      <c r="L16" s="15">
        <f t="shared" si="3"/>
        <v>7.5</v>
      </c>
      <c r="M16" s="22">
        <f t="shared" si="1"/>
        <v>378.78787878787881</v>
      </c>
      <c r="N16" s="5" t="s">
        <v>11</v>
      </c>
      <c r="O16" s="12">
        <f t="shared" si="4"/>
        <v>189.39393939393941</v>
      </c>
      <c r="P16" s="10">
        <v>915000</v>
      </c>
      <c r="Q16" s="12">
        <f t="shared" si="2"/>
        <v>189.39393939393941</v>
      </c>
      <c r="R16" s="12"/>
      <c r="T16" s="10"/>
    </row>
    <row r="17" spans="1:20" ht="18" x14ac:dyDescent="0.2">
      <c r="F17" s="18">
        <v>45212</v>
      </c>
      <c r="G17" s="12">
        <v>18800</v>
      </c>
      <c r="H17" s="10">
        <v>3441000</v>
      </c>
      <c r="I17" s="15">
        <f>IF(H17&lt;&gt;0, H17/G17, "")</f>
        <v>183.03191489361703</v>
      </c>
      <c r="J17" s="4"/>
      <c r="K17" s="17"/>
      <c r="L17" s="15" t="str">
        <f t="shared" si="3"/>
        <v/>
      </c>
      <c r="M17" s="22" t="str">
        <f t="shared" si="1"/>
        <v/>
      </c>
      <c r="O17" s="12" t="str">
        <f t="shared" si="4"/>
        <v/>
      </c>
      <c r="P17" s="10">
        <v>700000</v>
      </c>
      <c r="Q17" s="12" t="str">
        <f t="shared" si="2"/>
        <v/>
      </c>
    </row>
    <row r="18" spans="1:20" ht="18" x14ac:dyDescent="0.2">
      <c r="A18" s="11">
        <v>45212</v>
      </c>
      <c r="B18" s="12">
        <v>13000</v>
      </c>
      <c r="C18" s="10">
        <v>2379000</v>
      </c>
      <c r="D18" s="15">
        <v>183</v>
      </c>
      <c r="J18" s="4"/>
      <c r="K18" s="17">
        <v>198</v>
      </c>
      <c r="L18" s="15">
        <f t="shared" si="3"/>
        <v>7.5</v>
      </c>
      <c r="M18" s="22">
        <f t="shared" si="1"/>
        <v>492.42424242424244</v>
      </c>
      <c r="N18" s="5" t="s">
        <v>11</v>
      </c>
      <c r="O18" s="12">
        <f t="shared" si="4"/>
        <v>246.21212121212122</v>
      </c>
      <c r="Q18" s="12">
        <f t="shared" si="2"/>
        <v>246.21212121212122</v>
      </c>
      <c r="T18" s="10"/>
    </row>
    <row r="19" spans="1:20" ht="18" x14ac:dyDescent="0.2">
      <c r="A19" s="11">
        <v>45213</v>
      </c>
      <c r="B19" s="12">
        <v>12000</v>
      </c>
      <c r="C19" s="10">
        <v>2196000</v>
      </c>
      <c r="D19" s="15">
        <v>183</v>
      </c>
      <c r="F19" s="18">
        <v>45213</v>
      </c>
      <c r="G19" s="12">
        <v>4000</v>
      </c>
      <c r="H19" s="10">
        <v>732000</v>
      </c>
      <c r="I19" s="15">
        <f>IF(H19&lt;&gt;0, H19/G19, "")</f>
        <v>183</v>
      </c>
      <c r="J19" s="4"/>
      <c r="K19" s="17">
        <v>198</v>
      </c>
      <c r="L19" s="15">
        <f t="shared" si="3"/>
        <v>7.5</v>
      </c>
      <c r="M19" s="22">
        <f t="shared" si="1"/>
        <v>454.54545454545456</v>
      </c>
      <c r="N19" s="5" t="s">
        <v>11</v>
      </c>
      <c r="O19" s="12">
        <f t="shared" si="4"/>
        <v>227.27272727272728</v>
      </c>
      <c r="P19" s="10">
        <v>32000</v>
      </c>
      <c r="Q19" s="12">
        <f t="shared" si="2"/>
        <v>227.27272727272728</v>
      </c>
      <c r="R19" s="12"/>
      <c r="T19" s="10"/>
    </row>
    <row r="20" spans="1:20" ht="18" x14ac:dyDescent="0.2">
      <c r="I20" s="15" t="str">
        <f t="shared" ref="I20:I46" si="5">IF(H20&lt;&gt;0, H20/G20, "")</f>
        <v/>
      </c>
      <c r="J20" s="4"/>
      <c r="K20" s="17"/>
      <c r="L20" s="15" t="str">
        <f t="shared" si="3"/>
        <v/>
      </c>
      <c r="M20" s="22" t="str">
        <f t="shared" si="1"/>
        <v/>
      </c>
      <c r="O20" s="12" t="str">
        <f t="shared" si="4"/>
        <v/>
      </c>
      <c r="Q20" s="12" t="str">
        <f t="shared" si="2"/>
        <v/>
      </c>
    </row>
    <row r="21" spans="1:20" ht="18" x14ac:dyDescent="0.2">
      <c r="F21" s="18">
        <v>45214</v>
      </c>
      <c r="G21" s="12">
        <v>10000</v>
      </c>
      <c r="H21" s="10">
        <v>1840000</v>
      </c>
      <c r="I21" s="15">
        <f t="shared" si="5"/>
        <v>184</v>
      </c>
      <c r="J21" s="4"/>
      <c r="K21" s="17"/>
      <c r="L21" s="15" t="str">
        <f t="shared" si="3"/>
        <v/>
      </c>
      <c r="M21" s="22" t="str">
        <f t="shared" si="1"/>
        <v/>
      </c>
      <c r="O21" s="12" t="str">
        <f>IF(N21="O", M21/2, IF(N21="X", M21, ""))</f>
        <v/>
      </c>
      <c r="P21" s="10">
        <v>1840000</v>
      </c>
      <c r="Q21" s="12" t="str">
        <f>IF(N21="O", M21/2, "")</f>
        <v/>
      </c>
    </row>
    <row r="22" spans="1:20" ht="18" x14ac:dyDescent="0.2">
      <c r="F22" s="18">
        <v>45214</v>
      </c>
      <c r="G22" s="12">
        <v>18918</v>
      </c>
      <c r="H22" s="10">
        <v>3500000</v>
      </c>
      <c r="I22" s="15">
        <f t="shared" si="5"/>
        <v>185.0089861507559</v>
      </c>
      <c r="J22" s="4"/>
      <c r="K22" s="17"/>
      <c r="L22" s="15" t="str">
        <f t="shared" si="3"/>
        <v/>
      </c>
      <c r="M22" s="22" t="str">
        <f t="shared" si="1"/>
        <v/>
      </c>
      <c r="O22" s="12" t="str">
        <f t="shared" si="4"/>
        <v/>
      </c>
      <c r="Q22" s="12" t="str">
        <f t="shared" si="2"/>
        <v/>
      </c>
    </row>
    <row r="23" spans="1:20" ht="18" x14ac:dyDescent="0.2">
      <c r="A23" s="11">
        <v>45215</v>
      </c>
      <c r="B23" s="12">
        <v>15000</v>
      </c>
      <c r="C23" s="10">
        <v>2775000</v>
      </c>
      <c r="D23" s="15">
        <v>185</v>
      </c>
      <c r="I23" s="15" t="str">
        <f t="shared" si="5"/>
        <v/>
      </c>
      <c r="J23" s="4"/>
      <c r="K23" s="17">
        <v>198</v>
      </c>
      <c r="L23" s="15">
        <f t="shared" si="3"/>
        <v>6.5</v>
      </c>
      <c r="M23" s="22">
        <f t="shared" si="1"/>
        <v>492.42424242424244</v>
      </c>
      <c r="N23" s="5" t="s">
        <v>11</v>
      </c>
      <c r="O23" s="12">
        <f t="shared" si="4"/>
        <v>246.21212121212122</v>
      </c>
      <c r="Q23" s="12">
        <f t="shared" si="2"/>
        <v>246.21212121212122</v>
      </c>
    </row>
    <row r="24" spans="1:20" ht="18" x14ac:dyDescent="0.2">
      <c r="D24" s="15">
        <v>185</v>
      </c>
      <c r="F24" s="18">
        <v>45216</v>
      </c>
      <c r="G24" s="12">
        <v>18918</v>
      </c>
      <c r="H24" s="10">
        <v>3500000</v>
      </c>
      <c r="I24" s="15">
        <f t="shared" si="5"/>
        <v>185.0089861507559</v>
      </c>
      <c r="J24" s="4"/>
      <c r="K24" s="17">
        <v>198</v>
      </c>
      <c r="L24" s="15">
        <f t="shared" si="3"/>
        <v>6.5</v>
      </c>
      <c r="M24" s="22" t="str">
        <f t="shared" si="1"/>
        <v/>
      </c>
      <c r="O24" s="12" t="str">
        <f t="shared" si="4"/>
        <v/>
      </c>
      <c r="P24" s="10">
        <v>700000</v>
      </c>
      <c r="Q24" s="12" t="str">
        <f t="shared" si="2"/>
        <v/>
      </c>
    </row>
    <row r="25" spans="1:20" ht="18" x14ac:dyDescent="0.2">
      <c r="I25" s="15" t="str">
        <f t="shared" si="5"/>
        <v/>
      </c>
      <c r="J25" s="4"/>
      <c r="K25" s="17"/>
      <c r="L25" s="15" t="str">
        <f t="shared" si="3"/>
        <v/>
      </c>
      <c r="M25" s="22" t="str">
        <f t="shared" si="1"/>
        <v/>
      </c>
      <c r="O25" s="12" t="str">
        <f t="shared" si="4"/>
        <v/>
      </c>
      <c r="Q25" s="12" t="str">
        <f t="shared" si="2"/>
        <v/>
      </c>
    </row>
    <row r="26" spans="1:20" ht="18" x14ac:dyDescent="0.2">
      <c r="A26" s="11">
        <v>45216</v>
      </c>
      <c r="B26" s="12">
        <v>20000</v>
      </c>
      <c r="C26" s="10">
        <v>3660000</v>
      </c>
      <c r="D26" s="15">
        <v>183</v>
      </c>
      <c r="F26" s="18">
        <v>45216</v>
      </c>
      <c r="G26" s="12">
        <v>1000</v>
      </c>
      <c r="H26" s="10">
        <v>184000</v>
      </c>
      <c r="I26" s="15">
        <f t="shared" si="5"/>
        <v>184</v>
      </c>
      <c r="J26" s="4"/>
      <c r="K26" s="17">
        <v>198</v>
      </c>
      <c r="L26" s="15">
        <f t="shared" si="3"/>
        <v>7.5</v>
      </c>
      <c r="M26" s="22">
        <f t="shared" si="1"/>
        <v>757.57575757575762</v>
      </c>
      <c r="N26" s="5" t="s">
        <v>11</v>
      </c>
      <c r="O26" s="12">
        <f t="shared" si="4"/>
        <v>378.78787878787881</v>
      </c>
      <c r="Q26" s="12">
        <f t="shared" si="2"/>
        <v>378.78787878787881</v>
      </c>
    </row>
    <row r="27" spans="1:20" ht="18" x14ac:dyDescent="0.2">
      <c r="I27" s="15" t="str">
        <f t="shared" si="5"/>
        <v/>
      </c>
      <c r="J27" s="4"/>
      <c r="K27" s="17"/>
      <c r="L27" s="15" t="str">
        <f t="shared" si="3"/>
        <v/>
      </c>
      <c r="M27" s="22" t="str">
        <f t="shared" si="1"/>
        <v/>
      </c>
      <c r="O27" s="12" t="str">
        <f t="shared" si="4"/>
        <v/>
      </c>
      <c r="Q27" s="12" t="str">
        <f t="shared" si="2"/>
        <v/>
      </c>
    </row>
    <row r="28" spans="1:20" ht="18" x14ac:dyDescent="0.2">
      <c r="F28" s="18">
        <v>45217</v>
      </c>
      <c r="G28" s="12">
        <v>8108</v>
      </c>
      <c r="H28" s="10">
        <v>1500000</v>
      </c>
      <c r="I28" s="15">
        <f t="shared" si="5"/>
        <v>185.00246669955598</v>
      </c>
      <c r="J28" s="4"/>
      <c r="K28" s="17"/>
      <c r="L28" s="15" t="str">
        <f t="shared" si="3"/>
        <v/>
      </c>
      <c r="M28" s="22" t="str">
        <f t="shared" si="1"/>
        <v/>
      </c>
      <c r="O28" s="12" t="str">
        <f t="shared" si="4"/>
        <v/>
      </c>
      <c r="P28" s="10">
        <v>500000</v>
      </c>
      <c r="Q28" s="12" t="str">
        <f t="shared" si="2"/>
        <v/>
      </c>
    </row>
    <row r="29" spans="1:20" ht="18" x14ac:dyDescent="0.2">
      <c r="I29" s="15" t="str">
        <f t="shared" si="5"/>
        <v/>
      </c>
      <c r="J29" s="4"/>
      <c r="K29" s="17"/>
      <c r="L29" s="15" t="str">
        <f t="shared" si="3"/>
        <v/>
      </c>
      <c r="M29" s="22" t="str">
        <f t="shared" si="1"/>
        <v/>
      </c>
      <c r="O29" s="12" t="str">
        <f t="shared" si="4"/>
        <v/>
      </c>
      <c r="Q29" s="12" t="str">
        <f t="shared" si="2"/>
        <v/>
      </c>
    </row>
    <row r="30" spans="1:20" ht="18" x14ac:dyDescent="0.2">
      <c r="F30" s="18">
        <v>45218</v>
      </c>
      <c r="G30" s="12">
        <v>10869</v>
      </c>
      <c r="H30" s="10">
        <v>2000000</v>
      </c>
      <c r="I30" s="15">
        <f t="shared" si="5"/>
        <v>184.00956849756187</v>
      </c>
      <c r="J30" s="4"/>
      <c r="K30" s="17"/>
      <c r="L30" s="15" t="str">
        <f t="shared" si="3"/>
        <v/>
      </c>
      <c r="M30" s="22" t="str">
        <f t="shared" si="1"/>
        <v/>
      </c>
      <c r="O30" s="12" t="str">
        <f t="shared" si="4"/>
        <v/>
      </c>
      <c r="Q30" s="12" t="str">
        <f t="shared" si="2"/>
        <v/>
      </c>
    </row>
    <row r="31" spans="1:20" ht="18" x14ac:dyDescent="0.2">
      <c r="I31" s="15" t="str">
        <f t="shared" si="5"/>
        <v/>
      </c>
      <c r="J31" s="4"/>
      <c r="K31" s="17"/>
      <c r="L31" s="15" t="str">
        <f t="shared" si="3"/>
        <v/>
      </c>
      <c r="M31" s="22" t="str">
        <f t="shared" si="1"/>
        <v/>
      </c>
      <c r="O31" s="12" t="str">
        <f t="shared" si="4"/>
        <v/>
      </c>
      <c r="Q31" s="12" t="str">
        <f t="shared" si="2"/>
        <v/>
      </c>
    </row>
    <row r="32" spans="1:20" ht="18" x14ac:dyDescent="0.2">
      <c r="I32" s="15" t="str">
        <f t="shared" si="5"/>
        <v/>
      </c>
      <c r="J32" s="4"/>
      <c r="K32" s="17"/>
      <c r="L32" s="15" t="str">
        <f t="shared" si="3"/>
        <v/>
      </c>
      <c r="M32" s="22" t="str">
        <f t="shared" si="1"/>
        <v/>
      </c>
      <c r="O32" s="12" t="str">
        <f t="shared" si="4"/>
        <v/>
      </c>
      <c r="Q32" s="12" t="str">
        <f t="shared" si="2"/>
        <v/>
      </c>
    </row>
    <row r="33" spans="1:22" ht="18" x14ac:dyDescent="0.2">
      <c r="I33" s="15" t="str">
        <f t="shared" si="5"/>
        <v/>
      </c>
      <c r="J33" s="4"/>
      <c r="K33" s="17"/>
      <c r="L33" s="15" t="str">
        <f t="shared" si="3"/>
        <v/>
      </c>
      <c r="M33" s="22" t="str">
        <f t="shared" si="1"/>
        <v/>
      </c>
      <c r="O33" s="12" t="str">
        <f t="shared" si="4"/>
        <v/>
      </c>
      <c r="Q33" s="12" t="str">
        <f t="shared" si="2"/>
        <v/>
      </c>
    </row>
    <row r="34" spans="1:22" ht="18" x14ac:dyDescent="0.2">
      <c r="I34" s="15" t="str">
        <f t="shared" si="5"/>
        <v/>
      </c>
      <c r="J34" s="4"/>
      <c r="K34" s="17"/>
      <c r="L34" s="15" t="str">
        <f t="shared" si="3"/>
        <v/>
      </c>
      <c r="M34" s="22" t="str">
        <f t="shared" si="1"/>
        <v/>
      </c>
      <c r="O34" s="12" t="str">
        <f t="shared" si="4"/>
        <v/>
      </c>
      <c r="Q34" s="12" t="str">
        <f t="shared" si="2"/>
        <v/>
      </c>
    </row>
    <row r="35" spans="1:22" ht="18" x14ac:dyDescent="0.2">
      <c r="I35" s="15" t="str">
        <f t="shared" si="5"/>
        <v/>
      </c>
      <c r="J35" s="4"/>
      <c r="K35" s="17"/>
      <c r="L35" s="15" t="str">
        <f t="shared" si="3"/>
        <v/>
      </c>
      <c r="M35" s="22" t="str">
        <f t="shared" si="1"/>
        <v/>
      </c>
      <c r="O35" s="12" t="str">
        <f t="shared" si="4"/>
        <v/>
      </c>
      <c r="Q35" s="12" t="str">
        <f t="shared" si="2"/>
        <v/>
      </c>
    </row>
    <row r="36" spans="1:22" ht="18" x14ac:dyDescent="0.2">
      <c r="A36" s="11">
        <v>45219</v>
      </c>
      <c r="B36" s="12">
        <v>30000</v>
      </c>
      <c r="C36" s="10">
        <v>5490000</v>
      </c>
      <c r="D36" s="15">
        <v>184</v>
      </c>
      <c r="F36" s="18">
        <v>45219</v>
      </c>
      <c r="G36" s="12">
        <v>1000</v>
      </c>
      <c r="H36" s="10">
        <v>184000</v>
      </c>
      <c r="I36" s="15">
        <f t="shared" si="5"/>
        <v>184</v>
      </c>
      <c r="J36" s="4"/>
      <c r="K36" s="17">
        <v>198</v>
      </c>
      <c r="L36" s="15">
        <f t="shared" si="3"/>
        <v>7</v>
      </c>
      <c r="M36" s="22">
        <f t="shared" si="1"/>
        <v>1060.6060606060605</v>
      </c>
      <c r="N36" s="5" t="s">
        <v>11</v>
      </c>
      <c r="O36" s="12">
        <f t="shared" si="4"/>
        <v>530.30303030303025</v>
      </c>
      <c r="Q36" s="12">
        <f t="shared" si="2"/>
        <v>530.30303030303025</v>
      </c>
    </row>
    <row r="37" spans="1:22" ht="18" x14ac:dyDescent="0.2">
      <c r="D37" s="15">
        <v>184</v>
      </c>
      <c r="F37" s="18">
        <v>45219</v>
      </c>
      <c r="G37" s="12">
        <v>5435</v>
      </c>
      <c r="H37" s="10">
        <v>1000000</v>
      </c>
      <c r="I37" s="15">
        <f t="shared" si="5"/>
        <v>183.99264029438822</v>
      </c>
      <c r="J37" s="4"/>
      <c r="K37" s="17">
        <v>198</v>
      </c>
      <c r="L37" s="15">
        <f t="shared" si="3"/>
        <v>7</v>
      </c>
      <c r="M37" s="22" t="str">
        <f t="shared" si="1"/>
        <v/>
      </c>
      <c r="O37" s="12" t="str">
        <f t="shared" si="4"/>
        <v/>
      </c>
      <c r="Q37" s="12" t="str">
        <f t="shared" si="2"/>
        <v/>
      </c>
    </row>
    <row r="38" spans="1:22" ht="18" x14ac:dyDescent="0.2">
      <c r="D38" s="15">
        <v>184</v>
      </c>
      <c r="F38" s="18">
        <v>45219</v>
      </c>
      <c r="G38" s="12">
        <v>2010</v>
      </c>
      <c r="H38" s="10">
        <v>370000</v>
      </c>
      <c r="I38" s="15">
        <f t="shared" si="5"/>
        <v>184.07960199004975</v>
      </c>
      <c r="J38" s="4"/>
      <c r="K38" s="17">
        <v>198</v>
      </c>
      <c r="L38" s="15">
        <f t="shared" si="3"/>
        <v>7</v>
      </c>
      <c r="M38" s="22" t="str">
        <f t="shared" si="1"/>
        <v/>
      </c>
      <c r="O38" s="12" t="str">
        <f t="shared" si="4"/>
        <v/>
      </c>
      <c r="Q38" s="12" t="str">
        <f t="shared" si="2"/>
        <v/>
      </c>
    </row>
    <row r="39" spans="1:22" ht="18" x14ac:dyDescent="0.2">
      <c r="A39" s="11">
        <v>45219</v>
      </c>
      <c r="B39" s="12">
        <v>10000</v>
      </c>
      <c r="C39" s="10">
        <v>1830000</v>
      </c>
      <c r="D39" s="15">
        <v>183</v>
      </c>
      <c r="I39" s="15" t="str">
        <f t="shared" si="5"/>
        <v/>
      </c>
      <c r="J39" s="4"/>
      <c r="K39" s="17">
        <v>198</v>
      </c>
      <c r="L39" s="15">
        <f t="shared" si="3"/>
        <v>7.5</v>
      </c>
      <c r="M39" s="22">
        <f t="shared" si="1"/>
        <v>378.78787878787881</v>
      </c>
      <c r="N39" s="5" t="s">
        <v>11</v>
      </c>
      <c r="O39" s="12">
        <f t="shared" si="4"/>
        <v>189.39393939393941</v>
      </c>
      <c r="Q39" s="12">
        <f t="shared" si="2"/>
        <v>189.39393939393941</v>
      </c>
    </row>
    <row r="40" spans="1:22" ht="18" x14ac:dyDescent="0.2">
      <c r="F40" s="18">
        <v>45219</v>
      </c>
      <c r="G40" s="12">
        <v>10051</v>
      </c>
      <c r="H40" s="10">
        <v>1850000</v>
      </c>
      <c r="I40" s="15">
        <f t="shared" si="5"/>
        <v>184.06128743408615</v>
      </c>
      <c r="J40" s="4"/>
      <c r="K40" s="17"/>
      <c r="M40" s="22" t="str">
        <f t="shared" si="1"/>
        <v/>
      </c>
      <c r="O40" s="12" t="str">
        <f t="shared" si="4"/>
        <v/>
      </c>
      <c r="Q40" s="12" t="str">
        <f t="shared" si="2"/>
        <v/>
      </c>
    </row>
    <row r="41" spans="1:22" ht="18" x14ac:dyDescent="0.2">
      <c r="F41" s="18">
        <v>45219</v>
      </c>
      <c r="G41" s="12">
        <v>9840</v>
      </c>
      <c r="H41" s="10">
        <v>1820000</v>
      </c>
      <c r="I41" s="15">
        <f t="shared" si="5"/>
        <v>184.95934959349594</v>
      </c>
      <c r="J41" s="4"/>
      <c r="K41" s="17"/>
      <c r="M41" s="22" t="str">
        <f t="shared" si="1"/>
        <v/>
      </c>
      <c r="O41" s="12" t="str">
        <f t="shared" si="4"/>
        <v/>
      </c>
      <c r="Q41" s="12" t="str">
        <f t="shared" si="2"/>
        <v/>
      </c>
    </row>
    <row r="42" spans="1:22" x14ac:dyDescent="0.2">
      <c r="R42" s="12"/>
      <c r="T42" s="10"/>
      <c r="V42" s="19"/>
    </row>
    <row r="43" spans="1:22" ht="18" x14ac:dyDescent="0.2">
      <c r="A43" s="11">
        <v>45229</v>
      </c>
      <c r="B43" s="12">
        <v>20000</v>
      </c>
      <c r="C43" s="10">
        <v>3680000</v>
      </c>
      <c r="D43" s="15">
        <v>184</v>
      </c>
      <c r="I43" s="15" t="str">
        <f t="shared" si="5"/>
        <v/>
      </c>
      <c r="J43" s="4"/>
      <c r="K43" s="17">
        <v>198</v>
      </c>
      <c r="L43" s="15">
        <f>IF(K43&lt;&gt;0, (K43-D43)*0.4, "")</f>
        <v>5.6000000000000005</v>
      </c>
      <c r="M43" s="22">
        <f t="shared" si="1"/>
        <v>565.6565656565657</v>
      </c>
      <c r="N43" s="5" t="s">
        <v>11</v>
      </c>
      <c r="O43" s="12">
        <f t="shared" si="4"/>
        <v>282.82828282828285</v>
      </c>
      <c r="Q43" s="12">
        <f t="shared" si="2"/>
        <v>282.82828282828285</v>
      </c>
    </row>
    <row r="44" spans="1:22" ht="18" x14ac:dyDescent="0.2">
      <c r="F44" s="18">
        <v>45230</v>
      </c>
      <c r="G44" s="12">
        <v>10929</v>
      </c>
      <c r="H44" s="10">
        <v>2000000</v>
      </c>
      <c r="I44" s="15">
        <f t="shared" si="5"/>
        <v>182.99935950224173</v>
      </c>
      <c r="J44" s="4"/>
      <c r="K44" s="17"/>
      <c r="M44" s="22" t="str">
        <f t="shared" si="1"/>
        <v/>
      </c>
      <c r="N44" s="5" t="s">
        <v>11</v>
      </c>
    </row>
    <row r="45" spans="1:22" ht="18" x14ac:dyDescent="0.2">
      <c r="F45" s="18">
        <v>45230</v>
      </c>
      <c r="G45" s="12">
        <v>5000</v>
      </c>
      <c r="H45" s="10">
        <v>920000</v>
      </c>
      <c r="I45" s="15">
        <f t="shared" si="5"/>
        <v>184</v>
      </c>
      <c r="J45" s="4"/>
      <c r="K45" s="17"/>
      <c r="M45" s="22" t="str">
        <f t="shared" si="1"/>
        <v/>
      </c>
      <c r="N45" s="5" t="s">
        <v>11</v>
      </c>
    </row>
    <row r="46" spans="1:22" ht="18" x14ac:dyDescent="0.2">
      <c r="F46" s="18">
        <v>45230</v>
      </c>
      <c r="G46" s="12">
        <v>3825</v>
      </c>
      <c r="H46" s="10">
        <v>700000</v>
      </c>
      <c r="I46" s="15">
        <f t="shared" si="5"/>
        <v>183.00653594771242</v>
      </c>
      <c r="J46" s="4"/>
      <c r="K46" s="17"/>
      <c r="M46" s="22" t="str">
        <f t="shared" si="1"/>
        <v/>
      </c>
      <c r="N46" s="5" t="s">
        <v>11</v>
      </c>
    </row>
    <row r="47" spans="1:22" ht="18" x14ac:dyDescent="0.2">
      <c r="J47" s="4"/>
      <c r="K47" s="17"/>
      <c r="L47" s="15" t="str">
        <f t="shared" si="3"/>
        <v/>
      </c>
      <c r="M47" s="22" t="str">
        <f t="shared" si="1"/>
        <v/>
      </c>
      <c r="O47" s="12" t="str">
        <f t="shared" si="4"/>
        <v/>
      </c>
      <c r="Q47" s="12" t="str">
        <f t="shared" si="2"/>
        <v/>
      </c>
    </row>
    <row r="48" spans="1:22" ht="18" x14ac:dyDescent="0.2">
      <c r="J48" s="4"/>
      <c r="K48" s="17"/>
      <c r="L48" s="15" t="str">
        <f t="shared" si="3"/>
        <v/>
      </c>
      <c r="M48" s="22" t="str">
        <f t="shared" si="1"/>
        <v/>
      </c>
      <c r="O48" s="12" t="str">
        <f t="shared" si="4"/>
        <v/>
      </c>
      <c r="Q48" s="12" t="str">
        <f t="shared" si="2"/>
        <v/>
      </c>
    </row>
    <row r="49" spans="1:22" ht="18" x14ac:dyDescent="0.2">
      <c r="F49" s="18">
        <v>45231</v>
      </c>
      <c r="G49" s="12">
        <v>5000</v>
      </c>
      <c r="H49" s="10">
        <v>920000</v>
      </c>
      <c r="I49" s="15">
        <f>IF(H49&lt;&gt;0, H49/G49, "")</f>
        <v>184</v>
      </c>
      <c r="J49" s="4"/>
      <c r="K49" s="17"/>
      <c r="M49" s="22" t="str">
        <f t="shared" si="1"/>
        <v/>
      </c>
      <c r="N49" s="5" t="s">
        <v>11</v>
      </c>
    </row>
    <row r="50" spans="1:22" ht="18" x14ac:dyDescent="0.2">
      <c r="F50" s="18">
        <v>45231</v>
      </c>
      <c r="G50" s="12">
        <v>5000</v>
      </c>
      <c r="H50" s="10">
        <v>920000</v>
      </c>
      <c r="I50" s="15">
        <f>IF(H50&lt;&gt;0, H50/G50, "")</f>
        <v>184</v>
      </c>
      <c r="J50" s="4"/>
      <c r="K50" s="17"/>
      <c r="M50" s="22" t="str">
        <f t="shared" si="1"/>
        <v/>
      </c>
      <c r="N50" s="5" t="s">
        <v>11</v>
      </c>
    </row>
    <row r="51" spans="1:22" x14ac:dyDescent="0.2">
      <c r="R51" s="12"/>
      <c r="T51" s="10"/>
      <c r="V51" s="19"/>
    </row>
    <row r="52" spans="1:22" ht="18" x14ac:dyDescent="0.2">
      <c r="I52" s="15" t="str">
        <f t="shared" ref="I51:I56" si="6">IF(H52&lt;&gt;0, H52/G52, "")</f>
        <v/>
      </c>
      <c r="J52" s="4"/>
      <c r="K52" s="17"/>
      <c r="L52" s="15" t="str">
        <f t="shared" si="3"/>
        <v/>
      </c>
      <c r="M52" s="22" t="str">
        <f t="shared" si="1"/>
        <v/>
      </c>
      <c r="O52" s="12" t="str">
        <f t="shared" si="4"/>
        <v/>
      </c>
      <c r="Q52" s="12" t="str">
        <f t="shared" si="2"/>
        <v/>
      </c>
    </row>
    <row r="53" spans="1:22" ht="18" x14ac:dyDescent="0.2">
      <c r="A53" s="11">
        <v>45232</v>
      </c>
      <c r="B53" s="12">
        <v>30000</v>
      </c>
      <c r="C53" s="10">
        <v>5520000</v>
      </c>
      <c r="D53" s="15">
        <v>184</v>
      </c>
      <c r="F53" s="18">
        <v>45233</v>
      </c>
      <c r="G53" s="12">
        <v>4972</v>
      </c>
      <c r="H53" s="10">
        <v>910000</v>
      </c>
      <c r="I53" s="15">
        <f t="shared" si="6"/>
        <v>183.02493966210781</v>
      </c>
      <c r="J53" s="4"/>
      <c r="K53" s="17">
        <v>198</v>
      </c>
      <c r="L53" s="15">
        <f>IF(K53&lt;&gt;0, (K53-D53)*0.4, "")</f>
        <v>5.6000000000000005</v>
      </c>
      <c r="M53" s="22">
        <f t="shared" si="1"/>
        <v>848.48484848484861</v>
      </c>
      <c r="N53" s="5" t="s">
        <v>11</v>
      </c>
      <c r="O53" s="12">
        <f t="shared" si="4"/>
        <v>424.24242424242431</v>
      </c>
      <c r="Q53" s="12">
        <f t="shared" si="2"/>
        <v>424.24242424242431</v>
      </c>
    </row>
    <row r="54" spans="1:22" ht="18" x14ac:dyDescent="0.2">
      <c r="F54" s="18">
        <v>45235</v>
      </c>
      <c r="G54" s="12">
        <v>3000</v>
      </c>
      <c r="H54" s="10">
        <v>549000</v>
      </c>
      <c r="I54" s="15">
        <f t="shared" si="6"/>
        <v>183</v>
      </c>
      <c r="J54" s="4"/>
      <c r="K54" s="17"/>
      <c r="L54" s="15" t="str">
        <f t="shared" si="3"/>
        <v/>
      </c>
      <c r="M54" s="22" t="str">
        <f t="shared" si="1"/>
        <v/>
      </c>
      <c r="N54" s="5" t="s">
        <v>11</v>
      </c>
    </row>
    <row r="55" spans="1:22" x14ac:dyDescent="0.2">
      <c r="R55" s="12"/>
      <c r="T55" s="10"/>
      <c r="V55" s="19"/>
    </row>
    <row r="56" spans="1:22" ht="18" x14ac:dyDescent="0.2">
      <c r="F56" s="18">
        <v>45237</v>
      </c>
      <c r="G56" s="12">
        <v>5500</v>
      </c>
      <c r="H56" s="10">
        <v>990000</v>
      </c>
      <c r="I56" s="15">
        <f t="shared" si="6"/>
        <v>180</v>
      </c>
      <c r="J56" s="4"/>
      <c r="K56" s="17"/>
      <c r="L56" s="15" t="str">
        <f t="shared" si="3"/>
        <v/>
      </c>
      <c r="M56" s="22" t="str">
        <f t="shared" si="1"/>
        <v/>
      </c>
      <c r="N56" s="5" t="s">
        <v>11</v>
      </c>
    </row>
    <row r="57" spans="1:22" x14ac:dyDescent="0.2">
      <c r="L57" s="15" t="str">
        <f t="shared" si="3"/>
        <v/>
      </c>
      <c r="M57" s="22" t="str">
        <f t="shared" si="1"/>
        <v/>
      </c>
      <c r="O57" s="12" t="str">
        <f t="shared" si="4"/>
        <v/>
      </c>
      <c r="Q57" s="12" t="str">
        <f t="shared" si="2"/>
        <v/>
      </c>
    </row>
    <row r="58" spans="1:22" x14ac:dyDescent="0.2">
      <c r="A58" s="11">
        <v>45240</v>
      </c>
      <c r="B58" s="12">
        <v>20000</v>
      </c>
      <c r="C58" s="10">
        <v>3620000</v>
      </c>
      <c r="D58" s="15">
        <v>181</v>
      </c>
      <c r="K58" s="15">
        <v>199</v>
      </c>
      <c r="L58" s="15">
        <f t="shared" si="3"/>
        <v>9</v>
      </c>
      <c r="N58" s="5" t="s">
        <v>11</v>
      </c>
      <c r="O58" s="12">
        <f t="shared" si="4"/>
        <v>0</v>
      </c>
      <c r="Q58" s="12">
        <f t="shared" si="2"/>
        <v>0</v>
      </c>
    </row>
    <row r="59" spans="1:22" x14ac:dyDescent="0.2">
      <c r="B59" s="12">
        <f ca="1">SUM(INDIRECT("B3:B"&amp;(ROW()-1)))</f>
        <v>237000</v>
      </c>
      <c r="C59" s="10">
        <f ca="1">SUM(INDIRECT("C3:C"&amp;(ROW()-1)))</f>
        <v>43393000</v>
      </c>
      <c r="E59" s="10">
        <f ca="1">SUM(INDIRECT("E3:E"&amp;(ROW()-1)))</f>
        <v>-4000</v>
      </c>
      <c r="G59" s="12">
        <f ca="1">SUM(INDIRECT("G3:G"&amp;(ROW()-1)))</f>
        <v>230356</v>
      </c>
      <c r="H59" s="10">
        <f ca="1">SUM(INDIRECT("H3:H"&amp;(ROW()-1)))</f>
        <v>42290000</v>
      </c>
      <c r="J59" s="10" cm="1">
        <f t="array" aca="1" ref="J59" ca="1">SUM(INDIRECT("J3:J"&amp;(ROW()-1)))+INDEX(E:E, ROW())</f>
        <v>-4000</v>
      </c>
      <c r="M59" s="22">
        <f ca="1">SUM(INDIRECT("M3:M"&amp;(ROW()-1)))</f>
        <v>7646.9595452007525</v>
      </c>
      <c r="O59" s="12">
        <f ca="1">SUM(INDIRECT("O3:O"&amp;(ROW()-1)))</f>
        <v>3622.4747474747473</v>
      </c>
      <c r="P59" s="10">
        <f ca="1">SUM(INDIRECT("P3:P"&amp;(ROW()-1)))-2000000</f>
        <v>4743000</v>
      </c>
      <c r="Q59" s="12">
        <f ca="1">SUM(INDIRECT("Q3:Q"&amp;(ROW()-1)))</f>
        <v>3540.6514897720926</v>
      </c>
      <c r="R59" s="12" cm="1">
        <f t="array" aca="1" ref="R59" ca="1">INDEX(B:B, ROW()) - INDEX(G:G, ROW())</f>
        <v>6644</v>
      </c>
      <c r="S59" s="5" t="s">
        <v>17</v>
      </c>
      <c r="T59" s="10" cm="1">
        <f t="array" aca="1" ref="T59" ca="1">INDEX(C:C,ROW())-INDEX(H:H,ROW())</f>
        <v>1103000</v>
      </c>
      <c r="U59" s="5" t="s">
        <v>17</v>
      </c>
      <c r="V59" s="19" t="s">
        <v>9</v>
      </c>
    </row>
    <row r="60" spans="1:22" x14ac:dyDescent="0.2">
      <c r="M60" s="22" t="str">
        <f t="shared" ref="M60:M63" si="7">IF(G60&lt;&gt;0, G60*L60/K60, "")</f>
        <v/>
      </c>
    </row>
    <row r="61" spans="1:22" x14ac:dyDescent="0.2">
      <c r="M61" s="22" t="str">
        <f t="shared" si="7"/>
        <v/>
      </c>
    </row>
    <row r="62" spans="1:22" x14ac:dyDescent="0.2">
      <c r="M62" s="22" t="str">
        <f t="shared" si="7"/>
        <v/>
      </c>
    </row>
    <row r="63" spans="1:22" x14ac:dyDescent="0.2">
      <c r="M63" s="22" t="str">
        <f t="shared" si="7"/>
        <v/>
      </c>
    </row>
  </sheetData>
  <mergeCells count="3">
    <mergeCell ref="A1:E1"/>
    <mergeCell ref="F1:P1"/>
    <mergeCell ref="R1:U1"/>
  </mergeCells>
  <phoneticPr fontId="2" type="noConversion"/>
  <pageMargins left="0.7" right="0.7" top="0.75" bottom="0.75" header="0.3" footer="0.3"/>
  <ignoredErrors>
    <ignoredError sqref="L5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zhou</dc:creator>
  <cp:lastModifiedBy>mo zhou</cp:lastModifiedBy>
  <dcterms:created xsi:type="dcterms:W3CDTF">2023-10-08T01:56:17Z</dcterms:created>
  <dcterms:modified xsi:type="dcterms:W3CDTF">2023-11-23T13:52:51Z</dcterms:modified>
</cp:coreProperties>
</file>